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https://dok.finma.ch/sites/6005-T/Dossiers/Aktuariat/Betriebsrechnung BV/BRBV BJ 2019/Transparenzbericht/Versicherungsmarkt GL-Geschäft 28.8.2020/"/>
    </mc:Choice>
  </mc:AlternateContent>
  <bookViews>
    <workbookView xWindow="0" yWindow="0" windowWidth="19200" windowHeight="7095"/>
  </bookViews>
  <sheets>
    <sheet name="OFFENLEGUNGSSCHEMA" sheetId="1" r:id="rId1"/>
    <sheet name="ABBILDUNGEN" sheetId="3" r:id="rId2"/>
    <sheet name="TEXT" sheetId="2" state="hidden" r:id="rId3"/>
  </sheets>
  <externalReferences>
    <externalReference r:id="rId4"/>
    <externalReference r:id="rId5"/>
  </externalReferences>
  <definedNames>
    <definedName name="_xlnm._FilterDatabase" localSheetId="2" hidden="1">TEXT!$F$1:$H$218</definedName>
    <definedName name="BVGMindestzinssatz">'[1]BVG-MINDESTZINSSATZ'!$A$3:$B$50</definedName>
    <definedName name="cBR_VJ">[1]Cube!$B$9</definedName>
    <definedName name="cQuoteDiv">[1]Cube!$A$21</definedName>
    <definedName name="cQuoteNum">[1]Cube!$A$20</definedName>
    <definedName name="cVJ">#REF!</definedName>
    <definedName name="cVU">[1]Cube!$B$12</definedName>
    <definedName name="index">[1]Cube!$B$10</definedName>
    <definedName name="jahr">[1]UEBERSICHT!$E$8</definedName>
    <definedName name="jahrcode">[1]UEBERSICHT!#REF!</definedName>
    <definedName name="jr">[2]Jahr!$F$4</definedName>
    <definedName name="M">[1]Cube!$B$5</definedName>
    <definedName name="Methode">[1]Cube!$B$4</definedName>
    <definedName name="_xlnm.Print_Area" localSheetId="1">ABBILDUNGEN!$A$1:$P$500,ABBILDUNGEN!$A$729:$P$1271</definedName>
    <definedName name="_xlnm.Print_Area" localSheetId="0">OFFENLEGUNGSSCHEMA!$A$1:$FS$245</definedName>
    <definedName name="_xlnm.Print_Titles" localSheetId="0">OFFENLEGUNGSSCHEMA!$A:$E,OFFENLEGUNGSSCHEMA!$1:$7</definedName>
    <definedName name="SPRCODE">OFFENLEGUNGSSCHEMA!$A$1</definedName>
    <definedName name="TEXTDF">TEXT!$A$1:$C$226</definedName>
    <definedName name="Vr">[1]UEBERSICHT!$E$4</definedName>
    <definedName name="VU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3" i="1" l="1"/>
  <c r="F243" i="1"/>
  <c r="G242" i="1"/>
  <c r="F242" i="1"/>
  <c r="G241" i="1"/>
  <c r="F241" i="1"/>
  <c r="G240" i="1"/>
  <c r="F240" i="1"/>
  <c r="G239" i="1"/>
  <c r="F239" i="1"/>
  <c r="G238" i="1"/>
  <c r="F238" i="1"/>
  <c r="G232" i="1"/>
  <c r="F232" i="1"/>
  <c r="G231" i="1"/>
  <c r="F231" i="1"/>
  <c r="G230" i="1"/>
  <c r="F230" i="1"/>
  <c r="G225" i="1"/>
  <c r="F225" i="1"/>
  <c r="G223" i="1"/>
  <c r="F223" i="1"/>
  <c r="G222" i="1"/>
  <c r="F222" i="1"/>
  <c r="G221" i="1"/>
  <c r="F221" i="1"/>
  <c r="G220" i="1"/>
  <c r="F220" i="1"/>
  <c r="G219" i="1"/>
  <c r="F219" i="1"/>
  <c r="G213" i="1"/>
  <c r="F213" i="1"/>
  <c r="G212" i="1"/>
  <c r="F212" i="1"/>
  <c r="G211" i="1"/>
  <c r="F211" i="1"/>
  <c r="G210" i="1"/>
  <c r="F210" i="1"/>
  <c r="G205" i="1"/>
  <c r="F205" i="1"/>
  <c r="G204" i="1"/>
  <c r="F204" i="1"/>
  <c r="G203" i="1"/>
  <c r="F203" i="1"/>
  <c r="G198" i="1"/>
  <c r="F198" i="1"/>
  <c r="G197" i="1"/>
  <c r="F197" i="1"/>
  <c r="G196" i="1"/>
  <c r="F196" i="1"/>
  <c r="G195" i="1"/>
  <c r="F195" i="1"/>
  <c r="G190" i="1"/>
  <c r="F190" i="1"/>
  <c r="G189" i="1"/>
  <c r="F189" i="1"/>
  <c r="G188" i="1"/>
  <c r="F188" i="1"/>
  <c r="G187" i="1"/>
  <c r="F187" i="1"/>
  <c r="G186" i="1"/>
  <c r="F186" i="1"/>
  <c r="G185" i="1"/>
  <c r="F185" i="1"/>
  <c r="G184" i="1"/>
  <c r="F184" i="1"/>
  <c r="G183" i="1"/>
  <c r="F183" i="1"/>
  <c r="G182" i="1"/>
  <c r="F182" i="1"/>
  <c r="U172" i="1"/>
  <c r="U171" i="1"/>
  <c r="G172" i="1"/>
  <c r="F172" i="1"/>
  <c r="G171" i="1"/>
  <c r="F171" i="1"/>
  <c r="G168" i="1"/>
  <c r="F168" i="1"/>
  <c r="G167" i="1"/>
  <c r="F167" i="1"/>
  <c r="Q161" i="1"/>
  <c r="P161" i="1"/>
  <c r="L161" i="1"/>
  <c r="K161" i="1"/>
  <c r="G163" i="1"/>
  <c r="F163" i="1"/>
  <c r="G162" i="1"/>
  <c r="F162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2" i="1"/>
  <c r="P142" i="1"/>
  <c r="Q141" i="1"/>
  <c r="P141" i="1"/>
  <c r="Q140" i="1"/>
  <c r="P140" i="1"/>
  <c r="Q139" i="1"/>
  <c r="P139" i="1"/>
  <c r="Q138" i="1"/>
  <c r="P138" i="1"/>
  <c r="L152" i="1"/>
  <c r="K152" i="1"/>
  <c r="L151" i="1"/>
  <c r="K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2" i="1"/>
  <c r="K142" i="1"/>
  <c r="L141" i="1"/>
  <c r="K141" i="1"/>
  <c r="L140" i="1"/>
  <c r="K140" i="1"/>
  <c r="L139" i="1"/>
  <c r="K139" i="1"/>
  <c r="L138" i="1"/>
  <c r="K138" i="1"/>
  <c r="Q134" i="1"/>
  <c r="P134" i="1"/>
  <c r="Q133" i="1"/>
  <c r="P133" i="1"/>
  <c r="Q132" i="1"/>
  <c r="P132" i="1"/>
  <c r="L134" i="1"/>
  <c r="K134" i="1"/>
  <c r="L133" i="1"/>
  <c r="K133" i="1"/>
  <c r="L132" i="1"/>
  <c r="K132" i="1"/>
  <c r="Q130" i="1"/>
  <c r="P130" i="1"/>
  <c r="Q129" i="1"/>
  <c r="P129" i="1"/>
  <c r="L130" i="1"/>
  <c r="K130" i="1"/>
  <c r="L129" i="1"/>
  <c r="K129" i="1"/>
  <c r="Q128" i="1"/>
  <c r="P128" i="1"/>
  <c r="L128" i="1"/>
  <c r="K128" i="1"/>
  <c r="G123" i="1"/>
  <c r="F123" i="1"/>
  <c r="G122" i="1"/>
  <c r="F122" i="1"/>
  <c r="G121" i="1"/>
  <c r="F121" i="1"/>
  <c r="G120" i="1"/>
  <c r="F120" i="1"/>
  <c r="G119" i="1"/>
  <c r="F119" i="1"/>
  <c r="G118" i="1"/>
  <c r="F118" i="1"/>
  <c r="G117" i="1"/>
  <c r="F117" i="1"/>
  <c r="G116" i="1"/>
  <c r="F116" i="1"/>
  <c r="G114" i="1"/>
  <c r="F114" i="1"/>
  <c r="G113" i="1"/>
  <c r="F113" i="1"/>
  <c r="G112" i="1"/>
  <c r="F112" i="1"/>
  <c r="G111" i="1"/>
  <c r="F111" i="1"/>
  <c r="G110" i="1"/>
  <c r="F110" i="1"/>
  <c r="G109" i="1"/>
  <c r="F109" i="1"/>
  <c r="G108" i="1"/>
  <c r="F108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7" i="1"/>
  <c r="F97" i="1"/>
  <c r="G96" i="1"/>
  <c r="F96" i="1"/>
  <c r="G94" i="1"/>
  <c r="F94" i="1"/>
  <c r="G93" i="1"/>
  <c r="F93" i="1"/>
  <c r="G91" i="1"/>
  <c r="F91" i="1"/>
  <c r="G90" i="1"/>
  <c r="F90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1" i="1"/>
  <c r="F71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8" i="1"/>
  <c r="F48" i="1"/>
  <c r="G47" i="1"/>
  <c r="F47" i="1"/>
  <c r="G46" i="1"/>
  <c r="F46" i="1"/>
  <c r="G45" i="1"/>
  <c r="F45" i="1"/>
  <c r="G44" i="1"/>
  <c r="F44" i="1"/>
  <c r="G42" i="1"/>
  <c r="F42" i="1"/>
  <c r="G41" i="1"/>
  <c r="F41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0" i="1"/>
  <c r="G19" i="1"/>
  <c r="F20" i="1"/>
  <c r="F19" i="1"/>
  <c r="G18" i="1"/>
  <c r="G17" i="1"/>
  <c r="G16" i="1"/>
  <c r="F18" i="1"/>
  <c r="F17" i="1"/>
  <c r="F16" i="1"/>
  <c r="G15" i="1"/>
  <c r="F15" i="1"/>
  <c r="G14" i="1"/>
  <c r="F14" i="1"/>
  <c r="G13" i="1"/>
  <c r="F13" i="1"/>
  <c r="D32" i="1" l="1"/>
  <c r="D31" i="1"/>
  <c r="D30" i="1"/>
  <c r="D29" i="1"/>
  <c r="E28" i="1"/>
  <c r="E27" i="1"/>
  <c r="E26" i="1"/>
  <c r="E25" i="1"/>
  <c r="E24" i="1"/>
  <c r="B190" i="1"/>
  <c r="B188" i="1"/>
  <c r="B186" i="1"/>
  <c r="B185" i="1"/>
  <c r="B183" i="1"/>
  <c r="D23" i="1"/>
  <c r="I188" i="1" l="1"/>
  <c r="I183" i="1"/>
  <c r="I186" i="1"/>
  <c r="I185" i="1"/>
  <c r="H186" i="1"/>
  <c r="I190" i="1"/>
  <c r="H188" i="1"/>
  <c r="H190" i="1"/>
  <c r="H185" i="1"/>
  <c r="H183" i="1"/>
  <c r="F22" i="1" l="1"/>
  <c r="I24" i="1"/>
  <c r="F23" i="1"/>
  <c r="G23" i="1"/>
  <c r="G22" i="1"/>
  <c r="G72" i="1"/>
  <c r="F72" i="1"/>
  <c r="H23" i="1" l="1"/>
  <c r="C243" i="1" l="1"/>
  <c r="C242" i="1"/>
  <c r="D241" i="1"/>
  <c r="D240" i="1"/>
  <c r="E239" i="1"/>
  <c r="E238" i="1"/>
  <c r="D237" i="1"/>
  <c r="C236" i="1"/>
  <c r="B235" i="1"/>
  <c r="C232" i="1"/>
  <c r="C231" i="1"/>
  <c r="C230" i="1"/>
  <c r="B229" i="1"/>
  <c r="K227" i="1"/>
  <c r="C225" i="1"/>
  <c r="C224" i="1"/>
  <c r="D223" i="1"/>
  <c r="D222" i="1"/>
  <c r="E221" i="1"/>
  <c r="E220" i="1"/>
  <c r="E219" i="1"/>
  <c r="D218" i="1"/>
  <c r="C217" i="1"/>
  <c r="B216" i="1"/>
  <c r="B215" i="1"/>
  <c r="C213" i="1"/>
  <c r="C212" i="1"/>
  <c r="C211" i="1"/>
  <c r="C210" i="1"/>
  <c r="B209" i="1"/>
  <c r="B208" i="1"/>
  <c r="C205" i="1"/>
  <c r="C204" i="1"/>
  <c r="C203" i="1"/>
  <c r="B202" i="1"/>
  <c r="B201" i="1"/>
  <c r="K200" i="1"/>
  <c r="C198" i="1"/>
  <c r="C197" i="1"/>
  <c r="D196" i="1"/>
  <c r="D195" i="1"/>
  <c r="C194" i="1"/>
  <c r="B193" i="1"/>
  <c r="B189" i="1"/>
  <c r="B187" i="1"/>
  <c r="B184" i="1"/>
  <c r="B182" i="1"/>
  <c r="B181" i="1"/>
  <c r="B179" i="1"/>
  <c r="B178" i="1"/>
  <c r="B177" i="1"/>
  <c r="B176" i="1"/>
  <c r="B175" i="1"/>
  <c r="B173" i="1"/>
  <c r="B172" i="1"/>
  <c r="B171" i="1"/>
  <c r="B170" i="1"/>
  <c r="C168" i="1"/>
  <c r="C167" i="1"/>
  <c r="B166" i="1"/>
  <c r="C163" i="1"/>
  <c r="C162" i="1"/>
  <c r="B161" i="1"/>
  <c r="B158" i="1"/>
  <c r="B156" i="1"/>
  <c r="B155" i="1"/>
  <c r="B153" i="1"/>
  <c r="B152" i="1"/>
  <c r="B151" i="1"/>
  <c r="C150" i="1"/>
  <c r="D149" i="1"/>
  <c r="D148" i="1"/>
  <c r="D147" i="1"/>
  <c r="D146" i="1"/>
  <c r="D145" i="1"/>
  <c r="D144" i="1"/>
  <c r="C143" i="1"/>
  <c r="D142" i="1"/>
  <c r="D141" i="1"/>
  <c r="D140" i="1"/>
  <c r="D139" i="1"/>
  <c r="D138" i="1"/>
  <c r="C137" i="1"/>
  <c r="B136" i="1"/>
  <c r="B135" i="1"/>
  <c r="C134" i="1"/>
  <c r="C133" i="1"/>
  <c r="C132" i="1"/>
  <c r="B131" i="1"/>
  <c r="C130" i="1"/>
  <c r="C129" i="1"/>
  <c r="C128" i="1"/>
  <c r="B127" i="1"/>
  <c r="P125" i="1"/>
  <c r="K125" i="1"/>
  <c r="B125" i="1"/>
  <c r="B123" i="1"/>
  <c r="B122" i="1"/>
  <c r="B121" i="1"/>
  <c r="C120" i="1"/>
  <c r="C119" i="1"/>
  <c r="C118" i="1"/>
  <c r="C117" i="1"/>
  <c r="C116" i="1"/>
  <c r="B115" i="1"/>
  <c r="D114" i="1"/>
  <c r="D113" i="1"/>
  <c r="D112" i="1"/>
  <c r="D111" i="1"/>
  <c r="D110" i="1"/>
  <c r="D109" i="1"/>
  <c r="D108" i="1"/>
  <c r="C107" i="1"/>
  <c r="C106" i="1"/>
  <c r="C105" i="1"/>
  <c r="C104" i="1"/>
  <c r="C103" i="1"/>
  <c r="C102" i="1"/>
  <c r="C101" i="1"/>
  <c r="D100" i="1"/>
  <c r="D99" i="1"/>
  <c r="C98" i="1"/>
  <c r="D97" i="1"/>
  <c r="D96" i="1"/>
  <c r="C95" i="1"/>
  <c r="D94" i="1"/>
  <c r="D93" i="1"/>
  <c r="C92" i="1"/>
  <c r="D91" i="1"/>
  <c r="D90" i="1"/>
  <c r="C89" i="1"/>
  <c r="B88" i="1"/>
  <c r="B87" i="1"/>
  <c r="B84" i="1"/>
  <c r="B83" i="1"/>
  <c r="B82" i="1"/>
  <c r="C81" i="1"/>
  <c r="C80" i="1"/>
  <c r="C79" i="1"/>
  <c r="C78" i="1"/>
  <c r="C77" i="1"/>
  <c r="C76" i="1"/>
  <c r="C75" i="1"/>
  <c r="D74" i="1"/>
  <c r="D73" i="1"/>
  <c r="C72" i="1"/>
  <c r="C71" i="1"/>
  <c r="B70" i="1"/>
  <c r="B67" i="1"/>
  <c r="B65" i="1"/>
  <c r="B64" i="1"/>
  <c r="B63" i="1"/>
  <c r="B62" i="1"/>
  <c r="B61" i="1"/>
  <c r="C60" i="1"/>
  <c r="C59" i="1"/>
  <c r="C58" i="1"/>
  <c r="C57" i="1"/>
  <c r="C56" i="1"/>
  <c r="C55" i="1"/>
  <c r="C54" i="1"/>
  <c r="C53" i="1"/>
  <c r="C52" i="1"/>
  <c r="C51" i="1"/>
  <c r="C50" i="1"/>
  <c r="B49" i="1"/>
  <c r="C48" i="1"/>
  <c r="C47" i="1"/>
  <c r="C46" i="1"/>
  <c r="D45" i="1"/>
  <c r="D44" i="1"/>
  <c r="C43" i="1"/>
  <c r="D42" i="1"/>
  <c r="D41" i="1"/>
  <c r="K40" i="1"/>
  <c r="C40" i="1"/>
  <c r="B39" i="1"/>
  <c r="B38" i="1"/>
  <c r="B35" i="1"/>
  <c r="B34" i="1"/>
  <c r="C33" i="1"/>
  <c r="C22" i="1"/>
  <c r="B21" i="1"/>
  <c r="C20" i="1"/>
  <c r="C19" i="1"/>
  <c r="D18" i="1"/>
  <c r="D17" i="1"/>
  <c r="D16" i="1"/>
  <c r="D15" i="1"/>
  <c r="D14" i="1"/>
  <c r="D13" i="1"/>
  <c r="C12" i="1"/>
  <c r="B11" i="1"/>
  <c r="B10" i="1"/>
  <c r="F8" i="1"/>
  <c r="B8" i="1"/>
  <c r="B6" i="1"/>
  <c r="B5" i="1"/>
  <c r="B4" i="1"/>
  <c r="B3" i="1"/>
  <c r="B2" i="1"/>
  <c r="F37" i="1" l="1"/>
  <c r="F68" i="1" s="1"/>
  <c r="I243" i="1"/>
  <c r="I242" i="1"/>
  <c r="H241" i="1"/>
  <c r="I241" i="1"/>
  <c r="I240" i="1"/>
  <c r="H240" i="1"/>
  <c r="I239" i="1"/>
  <c r="G237" i="1"/>
  <c r="G236" i="1" s="1"/>
  <c r="G235" i="1" s="1"/>
  <c r="I238" i="1"/>
  <c r="I232" i="1"/>
  <c r="H232" i="1"/>
  <c r="I231" i="1"/>
  <c r="G229" i="1"/>
  <c r="L229" i="1" s="1"/>
  <c r="L227" i="1"/>
  <c r="I225" i="1"/>
  <c r="I223" i="1"/>
  <c r="H223" i="1"/>
  <c r="I222" i="1"/>
  <c r="I221" i="1"/>
  <c r="H220" i="1"/>
  <c r="G218" i="1"/>
  <c r="G217" i="1" s="1"/>
  <c r="I220" i="1"/>
  <c r="I219" i="1"/>
  <c r="H219" i="1"/>
  <c r="F218" i="1"/>
  <c r="I218" i="1" s="1"/>
  <c r="H213" i="1"/>
  <c r="I213" i="1"/>
  <c r="I212" i="1"/>
  <c r="H212" i="1"/>
  <c r="L212" i="1"/>
  <c r="K212" i="1"/>
  <c r="L211" i="1"/>
  <c r="I211" i="1"/>
  <c r="G209" i="1"/>
  <c r="H205" i="1"/>
  <c r="I205" i="1"/>
  <c r="I204" i="1"/>
  <c r="H204" i="1"/>
  <c r="K204" i="1"/>
  <c r="G202" i="1"/>
  <c r="K207" i="1"/>
  <c r="H197" i="1"/>
  <c r="I197" i="1"/>
  <c r="G194" i="1"/>
  <c r="G193" i="1" s="1"/>
  <c r="H187" i="1"/>
  <c r="I187" i="1"/>
  <c r="I184" i="1"/>
  <c r="H184" i="1"/>
  <c r="U173" i="1"/>
  <c r="H171" i="1"/>
  <c r="I163" i="1"/>
  <c r="I162" i="1"/>
  <c r="H162" i="1"/>
  <c r="S161" i="1"/>
  <c r="R161" i="1"/>
  <c r="N161" i="1"/>
  <c r="F161" i="1"/>
  <c r="R152" i="1"/>
  <c r="M152" i="1"/>
  <c r="F152" i="1"/>
  <c r="S151" i="1"/>
  <c r="R151" i="1"/>
  <c r="N151" i="1"/>
  <c r="G151" i="1"/>
  <c r="F151" i="1"/>
  <c r="R150" i="1"/>
  <c r="G150" i="1"/>
  <c r="N150" i="1"/>
  <c r="S149" i="1"/>
  <c r="N149" i="1"/>
  <c r="G149" i="1"/>
  <c r="F149" i="1"/>
  <c r="R148" i="1"/>
  <c r="S148" i="1"/>
  <c r="M148" i="1"/>
  <c r="N148" i="1"/>
  <c r="G148" i="1"/>
  <c r="F148" i="1"/>
  <c r="S147" i="1"/>
  <c r="L143" i="1"/>
  <c r="M147" i="1"/>
  <c r="S146" i="1"/>
  <c r="M146" i="1"/>
  <c r="G146" i="1"/>
  <c r="S145" i="1"/>
  <c r="R145" i="1"/>
  <c r="Q143" i="1"/>
  <c r="N145" i="1"/>
  <c r="M145" i="1"/>
  <c r="G145" i="1"/>
  <c r="F145" i="1"/>
  <c r="S144" i="1"/>
  <c r="R144" i="1"/>
  <c r="N144" i="1"/>
  <c r="M144" i="1"/>
  <c r="G144" i="1"/>
  <c r="F144" i="1"/>
  <c r="P143" i="1"/>
  <c r="R142" i="1"/>
  <c r="M142" i="1"/>
  <c r="N142" i="1"/>
  <c r="G142" i="1"/>
  <c r="F142" i="1"/>
  <c r="S141" i="1"/>
  <c r="R141" i="1"/>
  <c r="N141" i="1"/>
  <c r="M141" i="1"/>
  <c r="G141" i="1"/>
  <c r="F141" i="1"/>
  <c r="S140" i="1"/>
  <c r="R140" i="1"/>
  <c r="N140" i="1"/>
  <c r="M140" i="1"/>
  <c r="G140" i="1"/>
  <c r="F140" i="1"/>
  <c r="S139" i="1"/>
  <c r="N139" i="1"/>
  <c r="G139" i="1"/>
  <c r="F139" i="1"/>
  <c r="Q137" i="1"/>
  <c r="S138" i="1"/>
  <c r="L137" i="1"/>
  <c r="N138" i="1"/>
  <c r="G138" i="1"/>
  <c r="F138" i="1"/>
  <c r="R134" i="1"/>
  <c r="S134" i="1"/>
  <c r="M134" i="1"/>
  <c r="N134" i="1"/>
  <c r="G134" i="1"/>
  <c r="F134" i="1"/>
  <c r="S133" i="1"/>
  <c r="R133" i="1"/>
  <c r="N133" i="1"/>
  <c r="M133" i="1"/>
  <c r="G133" i="1"/>
  <c r="F133" i="1"/>
  <c r="S132" i="1"/>
  <c r="R132" i="1"/>
  <c r="N132" i="1"/>
  <c r="M132" i="1"/>
  <c r="G132" i="1"/>
  <c r="F132" i="1"/>
  <c r="P131" i="1"/>
  <c r="K131" i="1"/>
  <c r="R130" i="1"/>
  <c r="S130" i="1"/>
  <c r="M130" i="1"/>
  <c r="N130" i="1"/>
  <c r="G130" i="1"/>
  <c r="F130" i="1"/>
  <c r="S129" i="1"/>
  <c r="R129" i="1"/>
  <c r="N129" i="1"/>
  <c r="M129" i="1"/>
  <c r="G129" i="1"/>
  <c r="F129" i="1"/>
  <c r="S128" i="1"/>
  <c r="R128" i="1"/>
  <c r="N128" i="1"/>
  <c r="M128" i="1"/>
  <c r="G128" i="1"/>
  <c r="F128" i="1"/>
  <c r="P127" i="1"/>
  <c r="K127" i="1"/>
  <c r="Q125" i="1"/>
  <c r="L125" i="1"/>
  <c r="I123" i="1"/>
  <c r="H122" i="1"/>
  <c r="I122" i="1"/>
  <c r="I121" i="1"/>
  <c r="H121" i="1"/>
  <c r="I120" i="1"/>
  <c r="H120" i="1"/>
  <c r="I119" i="1"/>
  <c r="H118" i="1"/>
  <c r="I118" i="1"/>
  <c r="I117" i="1"/>
  <c r="H117" i="1"/>
  <c r="I116" i="1"/>
  <c r="H116" i="1"/>
  <c r="F115" i="1"/>
  <c r="H114" i="1"/>
  <c r="I114" i="1"/>
  <c r="I113" i="1"/>
  <c r="H113" i="1"/>
  <c r="I112" i="1"/>
  <c r="H112" i="1"/>
  <c r="I111" i="1"/>
  <c r="H110" i="1"/>
  <c r="I110" i="1"/>
  <c r="I109" i="1"/>
  <c r="H109" i="1"/>
  <c r="H108" i="1"/>
  <c r="G107" i="1"/>
  <c r="F107" i="1"/>
  <c r="H106" i="1"/>
  <c r="I106" i="1"/>
  <c r="I105" i="1"/>
  <c r="H105" i="1"/>
  <c r="H104" i="1"/>
  <c r="H102" i="1"/>
  <c r="I101" i="1"/>
  <c r="H101" i="1"/>
  <c r="I100" i="1"/>
  <c r="H100" i="1"/>
  <c r="G98" i="1"/>
  <c r="I97" i="1"/>
  <c r="H97" i="1"/>
  <c r="I96" i="1"/>
  <c r="H96" i="1"/>
  <c r="G95" i="1"/>
  <c r="F95" i="1"/>
  <c r="H94" i="1"/>
  <c r="I94" i="1"/>
  <c r="I93" i="1"/>
  <c r="H93" i="1"/>
  <c r="F92" i="1"/>
  <c r="H91" i="1"/>
  <c r="I90" i="1"/>
  <c r="H90" i="1"/>
  <c r="F89" i="1"/>
  <c r="H84" i="1"/>
  <c r="I83" i="1"/>
  <c r="H82" i="1"/>
  <c r="I82" i="1"/>
  <c r="I81" i="1"/>
  <c r="I80" i="1"/>
  <c r="H80" i="1"/>
  <c r="H79" i="1"/>
  <c r="H78" i="1"/>
  <c r="I77" i="1"/>
  <c r="I76" i="1"/>
  <c r="H76" i="1"/>
  <c r="H75" i="1"/>
  <c r="H74" i="1"/>
  <c r="I73" i="1"/>
  <c r="H71" i="1"/>
  <c r="I65" i="1"/>
  <c r="H65" i="1"/>
  <c r="I64" i="1"/>
  <c r="I63" i="1"/>
  <c r="H62" i="1"/>
  <c r="I62" i="1"/>
  <c r="I61" i="1"/>
  <c r="H61" i="1"/>
  <c r="I60" i="1"/>
  <c r="I59" i="1"/>
  <c r="H58" i="1"/>
  <c r="I58" i="1"/>
  <c r="I57" i="1"/>
  <c r="H57" i="1"/>
  <c r="I56" i="1"/>
  <c r="I55" i="1"/>
  <c r="H54" i="1"/>
  <c r="I54" i="1"/>
  <c r="I53" i="1"/>
  <c r="H53" i="1"/>
  <c r="I52" i="1"/>
  <c r="I51" i="1"/>
  <c r="H50" i="1"/>
  <c r="G49" i="1"/>
  <c r="G224" i="1"/>
  <c r="F224" i="1"/>
  <c r="I47" i="1"/>
  <c r="H46" i="1"/>
  <c r="I46" i="1"/>
  <c r="I45" i="1"/>
  <c r="H45" i="1"/>
  <c r="I44" i="1"/>
  <c r="G43" i="1"/>
  <c r="F43" i="1"/>
  <c r="I42" i="1"/>
  <c r="H42" i="1"/>
  <c r="I41" i="1"/>
  <c r="H41" i="1"/>
  <c r="F40" i="1"/>
  <c r="L40" i="1"/>
  <c r="G40" i="1"/>
  <c r="K37" i="1"/>
  <c r="I35" i="1"/>
  <c r="I34" i="1"/>
  <c r="I33" i="1"/>
  <c r="H33" i="1"/>
  <c r="I32" i="1"/>
  <c r="H32" i="1"/>
  <c r="I31" i="1"/>
  <c r="I30" i="1"/>
  <c r="I29" i="1"/>
  <c r="H29" i="1"/>
  <c r="I28" i="1"/>
  <c r="H28" i="1"/>
  <c r="I27" i="1"/>
  <c r="I26" i="1"/>
  <c r="I25" i="1"/>
  <c r="H25" i="1"/>
  <c r="H24" i="1"/>
  <c r="H20" i="1"/>
  <c r="I20" i="1"/>
  <c r="I19" i="1"/>
  <c r="H19" i="1"/>
  <c r="I18" i="1"/>
  <c r="I17" i="1"/>
  <c r="H16" i="1"/>
  <c r="I16" i="1"/>
  <c r="I15" i="1"/>
  <c r="H15" i="1"/>
  <c r="I14" i="1"/>
  <c r="G12" i="1"/>
  <c r="G11" i="1" s="1"/>
  <c r="G9" i="1"/>
  <c r="F125" i="1"/>
  <c r="F158" i="1" s="1"/>
  <c r="G39" i="1" l="1"/>
  <c r="G38" i="1" s="1"/>
  <c r="K68" i="1"/>
  <c r="F86" i="1"/>
  <c r="G68" i="1"/>
  <c r="L68" i="1" s="1"/>
  <c r="H138" i="1"/>
  <c r="L231" i="1"/>
  <c r="I144" i="1"/>
  <c r="I145" i="1"/>
  <c r="I148" i="1"/>
  <c r="I139" i="1"/>
  <c r="I140" i="1"/>
  <c r="F131" i="1"/>
  <c r="H132" i="1"/>
  <c r="I134" i="1"/>
  <c r="H133" i="1"/>
  <c r="F127" i="1"/>
  <c r="H130" i="1"/>
  <c r="I130" i="1"/>
  <c r="H129" i="1"/>
  <c r="I128" i="1"/>
  <c r="I43" i="1"/>
  <c r="I151" i="1"/>
  <c r="I149" i="1"/>
  <c r="H148" i="1"/>
  <c r="Q136" i="1"/>
  <c r="H145" i="1"/>
  <c r="H144" i="1"/>
  <c r="H140" i="1"/>
  <c r="I141" i="1"/>
  <c r="H142" i="1"/>
  <c r="I138" i="1"/>
  <c r="H141" i="1"/>
  <c r="I142" i="1"/>
  <c r="I133" i="1"/>
  <c r="H134" i="1"/>
  <c r="I132" i="1"/>
  <c r="H128" i="1"/>
  <c r="I129" i="1"/>
  <c r="L232" i="1"/>
  <c r="L202" i="1"/>
  <c r="I107" i="1"/>
  <c r="L41" i="1"/>
  <c r="L42" i="1"/>
  <c r="L200" i="1"/>
  <c r="L207" i="1" s="1"/>
  <c r="I40" i="1"/>
  <c r="F39" i="1"/>
  <c r="H40" i="1"/>
  <c r="G70" i="1"/>
  <c r="H13" i="1"/>
  <c r="H17" i="1"/>
  <c r="G21" i="1"/>
  <c r="G166" i="1" s="1"/>
  <c r="H26" i="1"/>
  <c r="H30" i="1"/>
  <c r="H34" i="1"/>
  <c r="G37" i="1"/>
  <c r="L37" i="1" s="1"/>
  <c r="K42" i="1"/>
  <c r="I224" i="1"/>
  <c r="H224" i="1"/>
  <c r="I84" i="1"/>
  <c r="L159" i="1"/>
  <c r="M125" i="1"/>
  <c r="H18" i="1"/>
  <c r="H27" i="1"/>
  <c r="H31" i="1"/>
  <c r="I168" i="1"/>
  <c r="H168" i="1"/>
  <c r="H35" i="1"/>
  <c r="K41" i="1"/>
  <c r="H43" i="1"/>
  <c r="H47" i="1"/>
  <c r="F49" i="1"/>
  <c r="I50" i="1"/>
  <c r="H51" i="1"/>
  <c r="H55" i="1"/>
  <c r="H59" i="1"/>
  <c r="H63" i="1"/>
  <c r="I71" i="1"/>
  <c r="I75" i="1"/>
  <c r="I79" i="1"/>
  <c r="I103" i="1"/>
  <c r="H103" i="1"/>
  <c r="Q159" i="1"/>
  <c r="R125" i="1"/>
  <c r="G137" i="1"/>
  <c r="L136" i="1"/>
  <c r="G8" i="1"/>
  <c r="F12" i="1"/>
  <c r="I13" i="1"/>
  <c r="H14" i="1"/>
  <c r="F21" i="1"/>
  <c r="H44" i="1"/>
  <c r="H48" i="1"/>
  <c r="H52" i="1"/>
  <c r="H56" i="1"/>
  <c r="H60" i="1"/>
  <c r="H64" i="1"/>
  <c r="F67" i="1"/>
  <c r="H73" i="1"/>
  <c r="I74" i="1"/>
  <c r="H77" i="1"/>
  <c r="I78" i="1"/>
  <c r="H81" i="1"/>
  <c r="H83" i="1"/>
  <c r="G89" i="1"/>
  <c r="I91" i="1"/>
  <c r="I99" i="1"/>
  <c r="F98" i="1"/>
  <c r="H99" i="1"/>
  <c r="I102" i="1"/>
  <c r="I48" i="1"/>
  <c r="G92" i="1"/>
  <c r="I95" i="1"/>
  <c r="H95" i="1"/>
  <c r="G143" i="1"/>
  <c r="I104" i="1"/>
  <c r="I108" i="1"/>
  <c r="K135" i="1"/>
  <c r="P135" i="1"/>
  <c r="P159" i="1"/>
  <c r="I195" i="1"/>
  <c r="F194" i="1"/>
  <c r="K203" i="1" s="1"/>
  <c r="H195" i="1"/>
  <c r="G115" i="1"/>
  <c r="H115" i="1" s="1"/>
  <c r="L127" i="1"/>
  <c r="M127" i="1" s="1"/>
  <c r="Q127" i="1"/>
  <c r="S127" i="1" s="1"/>
  <c r="L131" i="1"/>
  <c r="M131" i="1" s="1"/>
  <c r="Q131" i="1"/>
  <c r="M138" i="1"/>
  <c r="R138" i="1"/>
  <c r="R143" i="1"/>
  <c r="F147" i="1"/>
  <c r="F150" i="1"/>
  <c r="G152" i="1"/>
  <c r="H152" i="1" s="1"/>
  <c r="K159" i="1"/>
  <c r="G161" i="1"/>
  <c r="H161" i="1" s="1"/>
  <c r="H163" i="1"/>
  <c r="I198" i="1"/>
  <c r="I203" i="1"/>
  <c r="F202" i="1"/>
  <c r="H203" i="1"/>
  <c r="G216" i="1"/>
  <c r="H107" i="1"/>
  <c r="H111" i="1"/>
  <c r="H119" i="1"/>
  <c r="H123" i="1"/>
  <c r="K137" i="1"/>
  <c r="P137" i="1"/>
  <c r="H139" i="1"/>
  <c r="M139" i="1"/>
  <c r="R139" i="1"/>
  <c r="K143" i="1"/>
  <c r="N146" i="1"/>
  <c r="G147" i="1"/>
  <c r="N147" i="1"/>
  <c r="H149" i="1"/>
  <c r="M149" i="1"/>
  <c r="R149" i="1"/>
  <c r="M150" i="1"/>
  <c r="M151" i="1"/>
  <c r="S152" i="1"/>
  <c r="I171" i="1"/>
  <c r="G173" i="1"/>
  <c r="I172" i="1"/>
  <c r="F173" i="1"/>
  <c r="L203" i="1"/>
  <c r="L204" i="1"/>
  <c r="M204" i="1" s="1"/>
  <c r="L209" i="1"/>
  <c r="S142" i="1"/>
  <c r="S143" i="1"/>
  <c r="F146" i="1"/>
  <c r="R146" i="1"/>
  <c r="R147" i="1"/>
  <c r="S150" i="1"/>
  <c r="H151" i="1"/>
  <c r="N152" i="1"/>
  <c r="M161" i="1"/>
  <c r="H172" i="1"/>
  <c r="I182" i="1"/>
  <c r="H182" i="1"/>
  <c r="I189" i="1"/>
  <c r="M212" i="1"/>
  <c r="N212" i="1"/>
  <c r="L210" i="1"/>
  <c r="K211" i="1"/>
  <c r="L230" i="1"/>
  <c r="H189" i="1"/>
  <c r="H198" i="1"/>
  <c r="H210" i="1"/>
  <c r="H221" i="1"/>
  <c r="H225" i="1"/>
  <c r="H230" i="1"/>
  <c r="H238" i="1"/>
  <c r="H242" i="1"/>
  <c r="F209" i="1"/>
  <c r="I210" i="1"/>
  <c r="H211" i="1"/>
  <c r="H218" i="1"/>
  <c r="H222" i="1"/>
  <c r="F229" i="1"/>
  <c r="K230" i="1" s="1"/>
  <c r="I230" i="1"/>
  <c r="H231" i="1"/>
  <c r="F237" i="1"/>
  <c r="H239" i="1"/>
  <c r="H243" i="1"/>
  <c r="F217" i="1"/>
  <c r="I92" i="1" l="1"/>
  <c r="G86" i="1"/>
  <c r="F126" i="1"/>
  <c r="I161" i="1"/>
  <c r="K210" i="1"/>
  <c r="M210" i="1" s="1"/>
  <c r="I152" i="1"/>
  <c r="G136" i="1"/>
  <c r="R127" i="1"/>
  <c r="Q155" i="1"/>
  <c r="L80" i="1"/>
  <c r="S131" i="1"/>
  <c r="G88" i="1"/>
  <c r="L73" i="1"/>
  <c r="L78" i="1"/>
  <c r="H22" i="1"/>
  <c r="N230" i="1"/>
  <c r="M230" i="1"/>
  <c r="I217" i="1"/>
  <c r="F216" i="1"/>
  <c r="H217" i="1"/>
  <c r="K231" i="1"/>
  <c r="K232" i="1"/>
  <c r="M143" i="1"/>
  <c r="F143" i="1"/>
  <c r="N143" i="1"/>
  <c r="S137" i="1"/>
  <c r="P136" i="1"/>
  <c r="R137" i="1"/>
  <c r="N204" i="1"/>
  <c r="I150" i="1"/>
  <c r="H150" i="1"/>
  <c r="L135" i="1"/>
  <c r="N135" i="1" s="1"/>
  <c r="G127" i="1"/>
  <c r="I194" i="1"/>
  <c r="F193" i="1"/>
  <c r="K209" i="1" s="1"/>
  <c r="H194" i="1"/>
  <c r="F135" i="1"/>
  <c r="F166" i="1"/>
  <c r="I21" i="1"/>
  <c r="H21" i="1"/>
  <c r="G125" i="1"/>
  <c r="G158" i="1" s="1"/>
  <c r="G67" i="1"/>
  <c r="H8" i="1"/>
  <c r="H72" i="1"/>
  <c r="F70" i="1"/>
  <c r="I72" i="1"/>
  <c r="L71" i="1"/>
  <c r="L76" i="1"/>
  <c r="H173" i="1"/>
  <c r="I173" i="1"/>
  <c r="F137" i="1"/>
  <c r="N137" i="1"/>
  <c r="K136" i="1"/>
  <c r="M137" i="1"/>
  <c r="H147" i="1"/>
  <c r="I147" i="1"/>
  <c r="I98" i="1"/>
  <c r="F88" i="1"/>
  <c r="H98" i="1"/>
  <c r="R159" i="1"/>
  <c r="S125" i="1"/>
  <c r="S159" i="1" s="1"/>
  <c r="I115" i="1"/>
  <c r="G69" i="1"/>
  <c r="L70" i="1"/>
  <c r="H39" i="1"/>
  <c r="I39" i="1"/>
  <c r="F38" i="1"/>
  <c r="I22" i="1"/>
  <c r="L75" i="1"/>
  <c r="L79" i="1"/>
  <c r="K229" i="1"/>
  <c r="I229" i="1"/>
  <c r="H229" i="1"/>
  <c r="N211" i="1"/>
  <c r="M211" i="1"/>
  <c r="I146" i="1"/>
  <c r="H146" i="1"/>
  <c r="R131" i="1"/>
  <c r="L155" i="1"/>
  <c r="G131" i="1"/>
  <c r="H196" i="1"/>
  <c r="I196" i="1"/>
  <c r="N131" i="1"/>
  <c r="H89" i="1"/>
  <c r="N127" i="1"/>
  <c r="L74" i="1"/>
  <c r="I89" i="1"/>
  <c r="L72" i="1"/>
  <c r="G10" i="1"/>
  <c r="I237" i="1"/>
  <c r="F236" i="1"/>
  <c r="H237" i="1"/>
  <c r="I209" i="1"/>
  <c r="H209" i="1"/>
  <c r="N203" i="1"/>
  <c r="M203" i="1"/>
  <c r="N210" i="1"/>
  <c r="I202" i="1"/>
  <c r="H202" i="1"/>
  <c r="Q135" i="1"/>
  <c r="Q153" i="1" s="1"/>
  <c r="H92" i="1"/>
  <c r="F11" i="1"/>
  <c r="H12" i="1"/>
  <c r="I12" i="1"/>
  <c r="H49" i="1"/>
  <c r="I49" i="1"/>
  <c r="M159" i="1"/>
  <c r="N125" i="1"/>
  <c r="N159" i="1" s="1"/>
  <c r="G176" i="1"/>
  <c r="G177" i="1"/>
  <c r="L77" i="1"/>
  <c r="L81" i="1"/>
  <c r="K202" i="1" l="1"/>
  <c r="N202" i="1" s="1"/>
  <c r="G87" i="1"/>
  <c r="L88" i="1"/>
  <c r="L100" i="1"/>
  <c r="L90" i="1"/>
  <c r="L101" i="1"/>
  <c r="L97" i="1"/>
  <c r="L102" i="1"/>
  <c r="L104" i="1"/>
  <c r="L93" i="1"/>
  <c r="L103" i="1"/>
  <c r="L106" i="1"/>
  <c r="L94" i="1"/>
  <c r="L96" i="1"/>
  <c r="L105" i="1"/>
  <c r="L99" i="1"/>
  <c r="L91" i="1"/>
  <c r="L98" i="1"/>
  <c r="L107" i="1"/>
  <c r="L95" i="1"/>
  <c r="L92" i="1"/>
  <c r="K88" i="1"/>
  <c r="K93" i="1"/>
  <c r="K103" i="1"/>
  <c r="K97" i="1"/>
  <c r="K106" i="1"/>
  <c r="K96" i="1"/>
  <c r="K105" i="1"/>
  <c r="K100" i="1"/>
  <c r="K99" i="1"/>
  <c r="K91" i="1"/>
  <c r="K102" i="1"/>
  <c r="K90" i="1"/>
  <c r="K101" i="1"/>
  <c r="K94" i="1"/>
  <c r="K104" i="1"/>
  <c r="K95" i="1"/>
  <c r="K92" i="1"/>
  <c r="K89" i="1"/>
  <c r="K107" i="1"/>
  <c r="K98" i="1"/>
  <c r="L89" i="1"/>
  <c r="F160" i="1"/>
  <c r="K126" i="1"/>
  <c r="G126" i="1"/>
  <c r="S135" i="1"/>
  <c r="K72" i="1"/>
  <c r="R135" i="1"/>
  <c r="M135" i="1"/>
  <c r="I137" i="1"/>
  <c r="H137" i="1"/>
  <c r="R136" i="1"/>
  <c r="S136" i="1"/>
  <c r="P153" i="1"/>
  <c r="P155" i="1"/>
  <c r="I216" i="1"/>
  <c r="H216" i="1"/>
  <c r="N209" i="1"/>
  <c r="M209" i="1"/>
  <c r="H88" i="1"/>
  <c r="I88" i="1"/>
  <c r="F87" i="1"/>
  <c r="H125" i="1"/>
  <c r="H158" i="1" s="1"/>
  <c r="H67" i="1"/>
  <c r="I8" i="1"/>
  <c r="H127" i="1"/>
  <c r="I127" i="1"/>
  <c r="M232" i="1"/>
  <c r="N232" i="1"/>
  <c r="G179" i="1"/>
  <c r="G178" i="1"/>
  <c r="H11" i="1"/>
  <c r="I11" i="1"/>
  <c r="F10" i="1"/>
  <c r="M202" i="1"/>
  <c r="G155" i="1"/>
  <c r="I131" i="1"/>
  <c r="H131" i="1"/>
  <c r="M136" i="1"/>
  <c r="F136" i="1"/>
  <c r="N136" i="1"/>
  <c r="K153" i="1"/>
  <c r="K155" i="1"/>
  <c r="F177" i="1"/>
  <c r="F176" i="1"/>
  <c r="I166" i="1"/>
  <c r="H166" i="1"/>
  <c r="G135" i="1"/>
  <c r="H135" i="1" s="1"/>
  <c r="N231" i="1"/>
  <c r="M231" i="1"/>
  <c r="H236" i="1"/>
  <c r="I236" i="1"/>
  <c r="F235" i="1"/>
  <c r="N229" i="1"/>
  <c r="M229" i="1"/>
  <c r="I38" i="1"/>
  <c r="H38" i="1"/>
  <c r="K70" i="1"/>
  <c r="I70" i="1"/>
  <c r="F69" i="1"/>
  <c r="H70" i="1"/>
  <c r="K76" i="1"/>
  <c r="K71" i="1"/>
  <c r="K75" i="1"/>
  <c r="K80" i="1"/>
  <c r="K73" i="1"/>
  <c r="K81" i="1"/>
  <c r="K78" i="1"/>
  <c r="K74" i="1"/>
  <c r="K77" i="1"/>
  <c r="K79" i="1"/>
  <c r="I193" i="1"/>
  <c r="H193" i="1"/>
  <c r="L153" i="1"/>
  <c r="G153" i="1" s="1"/>
  <c r="H143" i="1"/>
  <c r="I143" i="1"/>
  <c r="P126" i="1" l="1"/>
  <c r="Q126" i="1" s="1"/>
  <c r="L126" i="1"/>
  <c r="F165" i="1"/>
  <c r="K160" i="1"/>
  <c r="G160" i="1"/>
  <c r="I135" i="1"/>
  <c r="I177" i="1"/>
  <c r="H177" i="1"/>
  <c r="H136" i="1"/>
  <c r="I136" i="1"/>
  <c r="F155" i="1"/>
  <c r="I125" i="1"/>
  <c r="I158" i="1" s="1"/>
  <c r="I67" i="1"/>
  <c r="I235" i="1"/>
  <c r="H235" i="1"/>
  <c r="I176" i="1"/>
  <c r="H176" i="1"/>
  <c r="M153" i="1"/>
  <c r="N153" i="1"/>
  <c r="F153" i="1"/>
  <c r="I69" i="1"/>
  <c r="H69" i="1"/>
  <c r="I167" i="1"/>
  <c r="F178" i="1"/>
  <c r="F179" i="1"/>
  <c r="H167" i="1"/>
  <c r="I10" i="1"/>
  <c r="H10" i="1"/>
  <c r="I87" i="1"/>
  <c r="H87" i="1"/>
  <c r="R153" i="1"/>
  <c r="S153" i="1"/>
  <c r="G165" i="1" l="1"/>
  <c r="F170" i="1"/>
  <c r="P160" i="1"/>
  <c r="Q160" i="1" s="1"/>
  <c r="L160" i="1"/>
  <c r="H179" i="1"/>
  <c r="I179" i="1"/>
  <c r="I178" i="1"/>
  <c r="H178" i="1"/>
  <c r="H153" i="1"/>
  <c r="I153" i="1"/>
  <c r="F175" i="1" l="1"/>
  <c r="G170" i="1"/>
  <c r="U170" i="1" s="1"/>
  <c r="G175" i="1" l="1"/>
  <c r="F181" i="1"/>
  <c r="F192" i="1" l="1"/>
  <c r="G181" i="1"/>
  <c r="F201" i="1" l="1"/>
  <c r="G192" i="1"/>
  <c r="F208" i="1" l="1"/>
  <c r="G201" i="1"/>
  <c r="K201" i="1"/>
  <c r="L201" i="1" s="1"/>
  <c r="K208" i="1" l="1"/>
  <c r="L208" i="1" s="1"/>
  <c r="G208" i="1"/>
  <c r="F215" i="1"/>
  <c r="F228" i="1" l="1"/>
  <c r="G215" i="1"/>
  <c r="F234" i="1" l="1"/>
  <c r="K228" i="1"/>
  <c r="L228" i="1" s="1"/>
  <c r="G228" i="1"/>
  <c r="G234" i="1" l="1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99">
    <s v="ThisWorkbookDataModel"/>
    <s v="[VU].[Swiss Life]"/>
    <s v="[v50_Daten_BRBV].[Thema].&amp;[ER]"/>
    <s v="[v50_Daten_BRBV].[Referenz].&amp;[33e]"/>
    <s v="[Measures].[TOT_CH]"/>
    <s v="[v50_Daten_BRBV].[Referenz].&amp;[33c]"/>
    <s v="[v50_Daten_BRBV].[Referenz].&amp;[33d]"/>
    <s v="[v50_Daten_BRBV].[Referenz].&amp;[38]"/>
    <s v="[v50_Daten_BRBV].[Referenz].&amp;[8]"/>
    <s v="[v50_Daten_BRBV].[Referenz].&amp;[9]"/>
    <s v="[v50_Daten_BRBV].[Referenz].&amp;[11]"/>
    <s v="[v50_Daten_BRBV].[Referenz].&amp;[15a]"/>
    <s v="[v50_Daten_BRBV].[Referenz].&amp;[14f]"/>
    <s v="[v50_Daten_BRBV].[Referenz].&amp;[14g]"/>
    <s v="[v50_Daten_BRBV].[Referenz].&amp;[14h]"/>
    <s v="[v50_Daten_BRBV].[Referenz].&amp;[15]"/>
    <s v="[v50_Daten_BRBV].[Referenz].&amp;[16]"/>
    <s v="[v50_Daten_BRBV].[Referenz].&amp;[42c]"/>
    <s v="[v50_Daten_BRBV].[Referenz].&amp;[17]"/>
    <s v="[v50_Daten_BRBV].[Referenz].&amp;[26]"/>
    <s v="[v50_Daten_BRBV].[Referenz].&amp;[2]"/>
    <s v="[v50_Daten_BRBV].[Thema].&amp;[BILANZ]"/>
    <s v="[v50_Daten_BRBV].[Referenz].&amp;[67]"/>
    <s v="[v50_Daten_BRBV].[Referenz].&amp;[53]"/>
    <s v="[v50_Daten_BRBV].[Referenz].&amp;[69]"/>
    <s v="[v50_Daten_BRBV].[Referenz].&amp;[62]"/>
    <s v="[v50_Daten_BRBV].[Referenz].&amp;[130a]"/>
    <s v="[v50_Daten_BRBV].[Referenz].&amp;[98]"/>
    <s v="[v50_Daten_BRBV].[Referenz].&amp;[100]"/>
    <s v="[v50_Daten_BRBV].[Referenz].&amp;[104]"/>
    <s v="[v50_Daten_BRBV].[Referenz].&amp;[111]"/>
    <s v="[v50_Daten_BRBV].[Thema].&amp;[TECHN ZERLEGUNG]"/>
    <s v="[v50_Daten_BRBV].[Referenz].&amp;[176]"/>
    <s v="[v50_Daten_BRBV].[Referenz].&amp;[112]"/>
    <s v="[v50_Daten_BRBV].[Referenz].&amp;[113]"/>
    <s v="[v50_Daten_BRBV].[Thema].&amp;[BESTANDESSTATISTIK]"/>
    <s v="[v50_Daten_BRBV].[Referenz].&amp;[21a]"/>
    <s v="[v50_Daten_BRBV].[Referenz].&amp;[22]"/>
    <s v="[VU].[Axa]"/>
    <s v="[v50_Daten_BRBV].[Spalte].&amp;[g]"/>
    <s v="[VU].[Allianz]"/>
    <s v="[VU].[Pax]"/>
    <s v="[VU].[Zuerich]"/>
    <s v="[VU].[Helvetia]"/>
    <s v="[VU].[Generali]"/>
    <s v="[VU].[Basler]"/>
    <s v="[VU].[Mobiliar]"/>
    <s v="[Erhebung].[BR 2018]"/>
    <s v="[VU].[all]"/>
    <s v="{{[referenz].[158], [referenz].[174], [referenz].[182], [referenz].[207], [referenz].[225]}}"/>
    <s v="{{[referenz].[142], [referenz].[163], [referenz].[177]}}"/>
    <s v="[v50_Daten_BRBV].[Spalte].[e]"/>
    <s v="[v50_Daten_BRBV].[Referenz].&amp;[33f]"/>
    <s v="[v50_Daten_BRBV].[Referenz].&amp;[13d]"/>
    <s v="[v50_Daten_BRBV].[Referenz].&amp;[15b]"/>
    <s v="{[Referenz].[74],[Referenz].[71]} "/>
    <s v="[v50_Daten_BRBV].[Referenz].&amp;[91b]"/>
    <s v="[v50_Daten_BRBV].[Referenz].&amp;[91c]"/>
    <s v="[v50_Daten_BRBV].[Referenz].&amp;[96a]"/>
    <s v="[v50_Daten_BRBV].[Spalte].[f]"/>
    <s v="[v50_Daten_BRBV].[Spalte].[i]"/>
    <s v="[v50_Daten_BRBV].[Erhebung].&amp;[BR 2018]"/>
    <s v="[v50_Daten_BRBV].[Referenz].&amp;[1031]"/>
    <s v="[v50_Daten_BRBV].[Referenz].&amp;[1028]"/>
    <s v="[v50_Daten_BRBV].[Referenz].&amp;[1036]"/>
    <s v="[v50_Daten_BRBV].[Referenz].&amp;[1037]"/>
    <s v="[v50_Daten_BRBV].[Referenz].&amp;[853]"/>
    <s v="[v50_Daten_BRBV].[Referenz].&amp;[837]"/>
    <s v="[v50_Daten_BRBV].[Referenz].&amp;[1042]"/>
    <s v="[v50_Daten_BRBV].[Referenz].&amp;[1043]"/>
    <s v="[v50_Daten_BRBV].[Referenz].&amp;[1044]"/>
    <s v="[v50_Daten_BRBV].[Referenz].&amp;[1050]"/>
    <s v="[v50_Daten_BRBV].[Referenz].&amp;[1051]"/>
    <s v="[v50_Daten_BRBV].[Referenz].&amp;[1052]"/>
    <s v="[v50_Daten_BRBV].[Referenz].&amp;[1053]"/>
    <s v="[v50_Daten_BRBV].[Referenz].&amp;[832]"/>
    <s v="[v50_Daten_BRBV].[Erhebung].&amp;[BR 2019]"/>
    <s v="[referenz].[20]"/>
    <s v="[v50_Daten_BRBV].[Spalte].&amp;[e]"/>
    <s v="[Measures].[TOT]"/>
    <s v="[referenz].[178aa]"/>
    <s v="[v50_Daten_BRBV].[Spalte].&amp;[c]"/>
    <s v="[referenz].[178ab]"/>
    <s v="[referenz].[178ac]"/>
    <s v="[referenz].[22]"/>
    <s v="[referenz].[11]"/>
    <s v="[referenz].[21a]"/>
    <s v="[v50_Daten_BRBV].[Thema].&amp;[OFFENLEGUNGSSCHEMA]"/>
    <s v="[referenz].[765]"/>
    <s v="[referenz].[766]"/>
    <s v="[referenz].[768]"/>
    <s v="[referenz].[837]"/>
    <s v="[referenz].[265]"/>
    <s v="[v50_Daten_BRBV].[Erhebung].&amp;[BR 2017]"/>
    <s v="[v50_Daten_BRBV].[Erhebung].&amp;[BR 2016]"/>
    <s v="[v50_Daten_BRBV].[Erhebung].&amp;[BR 2015]"/>
    <s v="[referenz].[1030]"/>
    <s v="[v50_Daten_BRBV].[VU].&amp;[Axa]"/>
    <s v="[referenz].[769]"/>
  </metadataStrings>
  <mdxMetadata count="495">
    <mdx n="0" f="s">
      <ms ns="47" c="0"/>
    </mdx>
    <mdx n="0" f="s">
      <ms ns="48" c="0"/>
    </mdx>
    <mdx n="0" f="s">
      <ms ns="49" c="0"/>
    </mdx>
    <mdx n="0" f="s">
      <ms ns="50" c="0"/>
    </mdx>
    <mdx n="0" f="v">
      <t c="6" fi="0">
        <n x="1" s="1"/>
        <n x="47" s="1"/>
        <n x="2"/>
        <n x="3"/>
        <n x="51" s="1"/>
        <n x="4"/>
      </t>
    </mdx>
    <mdx n="0" f="v">
      <t c="6" fi="0">
        <n x="1" s="1"/>
        <n x="47" s="1"/>
        <n x="2"/>
        <n x="5"/>
        <n x="51" s="1"/>
        <n x="4"/>
      </t>
    </mdx>
    <mdx n="0" f="v">
      <t c="6" fi="0">
        <n x="1" s="1"/>
        <n x="47" s="1"/>
        <n x="2"/>
        <n x="52"/>
        <n x="51" s="1"/>
        <n x="4"/>
      </t>
    </mdx>
    <mdx n="0" f="v">
      <t c="6" fi="0">
        <n x="1" s="1"/>
        <n x="47" s="1"/>
        <n x="2"/>
        <n x="6"/>
        <n x="51" s="1"/>
        <n x="4"/>
      </t>
    </mdx>
    <mdx n="0" f="v">
      <t c="6" fi="0">
        <n x="1" s="1"/>
        <n x="47" s="1"/>
        <n x="2"/>
        <n x="7"/>
        <n x="51" s="1"/>
        <n x="4"/>
      </t>
    </mdx>
    <mdx n="0" f="v">
      <t c="6" fi="0">
        <n x="1" s="1"/>
        <n x="47" s="1"/>
        <n x="2"/>
        <n x="53"/>
        <n x="51" s="1"/>
        <n x="4"/>
      </t>
    </mdx>
    <mdx n="0" f="v">
      <t c="6" fi="0">
        <n x="1" s="1"/>
        <n x="47" s="1"/>
        <n x="2"/>
        <n x="8"/>
        <n x="51" s="1"/>
        <n x="4"/>
      </t>
    </mdx>
    <mdx n="0" f="v">
      <t c="6" fi="0">
        <n x="1" s="1"/>
        <n x="47" s="1"/>
        <n x="2"/>
        <n x="9"/>
        <n x="51" s="1"/>
        <n x="4"/>
      </t>
    </mdx>
    <mdx n="0" f="v">
      <t c="6" fi="0">
        <n x="1" s="1"/>
        <n x="47" s="1"/>
        <n x="2"/>
        <n x="10"/>
        <n x="51" s="1"/>
        <n x="4"/>
      </t>
    </mdx>
    <mdx n="0" f="v">
      <t c="6" fi="0">
        <n x="1" s="1"/>
        <n x="47" s="1"/>
        <n x="2"/>
        <n x="11"/>
        <n x="51" s="1"/>
        <n x="4"/>
      </t>
    </mdx>
    <mdx n="0" f="v">
      <t c="6" fi="0">
        <n x="1" s="1"/>
        <n x="47" s="1"/>
        <n x="2"/>
        <n x="12"/>
        <n x="51" s="1"/>
        <n x="4"/>
      </t>
    </mdx>
    <mdx n="0" f="v">
      <t c="6" fi="0">
        <n x="1" s="1"/>
        <n x="47" s="1"/>
        <n x="2"/>
        <n x="13"/>
        <n x="51" s="1"/>
        <n x="4"/>
      </t>
    </mdx>
    <mdx n="0" f="v">
      <t c="6" fi="0">
        <n x="1" s="1"/>
        <n x="47" s="1"/>
        <n x="2"/>
        <n x="14"/>
        <n x="51" s="1"/>
        <n x="4"/>
      </t>
    </mdx>
    <mdx n="0" f="v">
      <t c="6" fi="0">
        <n x="1" s="1"/>
        <n x="47" s="1"/>
        <n x="2"/>
        <n x="15"/>
        <n x="51" s="1"/>
        <n x="4"/>
      </t>
    </mdx>
    <mdx n="0" f="v">
      <t c="6" fi="0">
        <n x="1" s="1"/>
        <n x="47" s="1"/>
        <n x="2"/>
        <n x="16"/>
        <n x="51" s="1"/>
        <n x="4"/>
      </t>
    </mdx>
    <mdx n="0" f="v">
      <t c="6" fi="0">
        <n x="1" s="1"/>
        <n x="47" s="1"/>
        <n x="2"/>
        <n x="17"/>
        <n x="51" s="1"/>
        <n x="4"/>
      </t>
    </mdx>
    <mdx n="0" f="v">
      <t c="6" fi="0">
        <n x="1" s="1"/>
        <n x="47" s="1"/>
        <n x="2"/>
        <n x="54"/>
        <n x="51" s="1"/>
        <n x="4"/>
      </t>
    </mdx>
    <mdx n="0" f="v">
      <t c="6" fi="0">
        <n x="1" s="1"/>
        <n x="47" s="1"/>
        <n x="2"/>
        <n x="18"/>
        <n x="51" s="1"/>
        <n x="4"/>
      </t>
    </mdx>
    <mdx n="0" f="v">
      <t c="6" fi="0">
        <n x="1" s="1"/>
        <n x="47" s="1"/>
        <n x="2"/>
        <n x="19"/>
        <n x="51" s="1"/>
        <n x="4"/>
      </t>
    </mdx>
    <mdx n="0" f="v">
      <t c="6" fi="0">
        <n x="1" s="1"/>
        <n x="47" s="1"/>
        <n x="2"/>
        <n x="20"/>
        <n x="51" s="1"/>
        <n x="4"/>
      </t>
    </mdx>
    <mdx n="0" f="v">
      <t c="6" fi="0">
        <n x="1" s="1"/>
        <n x="47" s="1"/>
        <n x="21"/>
        <n x="55" s="1"/>
        <n x="51" s="1"/>
        <n x="4"/>
      </t>
    </mdx>
    <mdx n="0" f="v">
      <t c="6" fi="0">
        <n x="1" s="1"/>
        <n x="47" s="1"/>
        <n x="21"/>
        <n x="22"/>
        <n x="51" s="1"/>
        <n x="4"/>
      </t>
    </mdx>
    <mdx n="0" f="v">
      <t c="6" fi="0">
        <n x="1" s="1"/>
        <n x="47" s="1"/>
        <n x="21"/>
        <n x="23"/>
        <n x="51" s="1"/>
        <n x="4"/>
      </t>
    </mdx>
    <mdx n="0" f="v">
      <t c="6" fi="0">
        <n x="1" s="1"/>
        <n x="47" s="1"/>
        <n x="21"/>
        <n x="24"/>
        <n x="51" s="1"/>
        <n x="4"/>
      </t>
    </mdx>
    <mdx n="0" f="v">
      <t c="6" fi="0">
        <n x="1" s="1"/>
        <n x="47" s="1"/>
        <n x="21"/>
        <n x="25"/>
        <n x="51" s="1"/>
        <n x="4"/>
      </t>
    </mdx>
    <mdx n="0" f="v">
      <t c="6" fi="0">
        <n x="1" s="1"/>
        <n x="47" s="1"/>
        <n x="21"/>
        <n x="26"/>
        <n x="51" s="1"/>
        <n x="4"/>
      </t>
    </mdx>
    <mdx n="0" f="v">
      <t c="6" fi="0">
        <n x="1" s="1"/>
        <n x="47" s="1"/>
        <n x="21"/>
        <n x="56"/>
        <n x="51" s="1"/>
        <n x="4"/>
      </t>
    </mdx>
    <mdx n="0" f="v">
      <t c="6" fi="0">
        <n x="1" s="1"/>
        <n x="47" s="1"/>
        <n x="21"/>
        <n x="57"/>
        <n x="51" s="1"/>
        <n x="4"/>
      </t>
    </mdx>
    <mdx n="0" f="v">
      <t c="6" fi="0">
        <n x="1" s="1"/>
        <n x="47" s="1"/>
        <n x="21"/>
        <n x="58"/>
        <n x="51" s="1"/>
        <n x="4"/>
      </t>
    </mdx>
    <mdx n="0" f="v">
      <t c="6" fi="0">
        <n x="1" s="1"/>
        <n x="47" s="1"/>
        <n x="21"/>
        <n x="27"/>
        <n x="51" s="1"/>
        <n x="4"/>
      </t>
    </mdx>
    <mdx n="0" f="v">
      <t c="6" fi="0">
        <n x="1" s="1"/>
        <n x="47" s="1"/>
        <n x="21"/>
        <n x="29"/>
        <n x="51" s="1"/>
        <n x="4"/>
      </t>
    </mdx>
    <mdx n="0" f="v">
      <t c="6" fi="0">
        <n x="1" s="1"/>
        <n x="47" s="1"/>
        <n x="21"/>
        <n x="30"/>
        <n x="51" s="1"/>
        <n x="4"/>
      </t>
    </mdx>
    <mdx n="0" f="v">
      <t c="6" fi="0">
        <n x="1" s="1"/>
        <n x="47" s="1"/>
        <n x="31"/>
        <n x="32"/>
        <n x="59" s="1"/>
        <n x="4"/>
      </t>
    </mdx>
    <mdx n="0" f="v">
      <t c="6" fi="0">
        <n x="1" s="1"/>
        <n x="47" s="1"/>
        <n x="31"/>
        <n x="32"/>
        <n x="60" s="1"/>
        <n x="4"/>
      </t>
    </mdx>
    <mdx n="0" f="v">
      <t c="6" fi="0">
        <n x="1" s="1"/>
        <n x="47" s="1"/>
        <n x="21"/>
        <n x="34"/>
        <n x="51" s="1"/>
        <n x="4"/>
      </t>
    </mdx>
    <mdx n="0" f="v">
      <t c="6" fi="0">
        <n x="1" s="1"/>
        <n x="61"/>
        <n x="35"/>
        <n x="62"/>
        <n x="39"/>
        <n x="4"/>
      </t>
    </mdx>
    <mdx n="0" f="v">
      <t c="6" fi="0">
        <n x="1" s="1"/>
        <n x="61"/>
        <n x="35"/>
        <n x="63"/>
        <n x="39"/>
        <n x="4"/>
      </t>
    </mdx>
    <mdx n="0" f="v">
      <t c="6" fi="0">
        <n x="1" s="1"/>
        <n x="61"/>
        <n x="35"/>
        <n x="64"/>
        <n x="39"/>
        <n x="4"/>
      </t>
    </mdx>
    <mdx n="0" f="v">
      <t c="6" fi="0">
        <n x="1" s="1"/>
        <n x="61"/>
        <n x="35"/>
        <n x="65"/>
        <n x="39"/>
        <n x="4"/>
      </t>
    </mdx>
    <mdx n="0" f="v">
      <t c="6" fi="0">
        <n x="1" s="1"/>
        <n x="61"/>
        <n x="35"/>
        <n x="66"/>
        <n x="39"/>
        <n x="4"/>
      </t>
    </mdx>
    <mdx n="0" f="v">
      <t c="6" fi="0">
        <n x="1" s="1"/>
        <n x="61"/>
        <n x="35"/>
        <n x="67"/>
        <n x="39"/>
        <n x="4"/>
      </t>
    </mdx>
    <mdx n="0" f="v">
      <t c="6" fi="0">
        <n x="1" s="1"/>
        <n x="47" s="1"/>
        <n x="2"/>
        <n x="36"/>
        <n x="51" s="1"/>
        <n x="4"/>
      </t>
    </mdx>
    <mdx n="0" f="v">
      <t c="6" fi="0">
        <n x="1" s="1"/>
        <n x="47" s="1"/>
        <n x="2"/>
        <n x="37"/>
        <n x="51" s="1"/>
        <n x="4"/>
      </t>
    </mdx>
    <mdx n="0" f="v">
      <t c="6" fi="0">
        <n x="1" s="1"/>
        <n x="61"/>
        <n x="35"/>
        <n x="68"/>
        <n x="39"/>
        <n x="4"/>
      </t>
    </mdx>
    <mdx n="0" f="v">
      <t c="6" fi="0">
        <n x="1" s="1"/>
        <n x="61"/>
        <n x="35"/>
        <n x="69"/>
        <n x="39"/>
        <n x="4"/>
      </t>
    </mdx>
    <mdx n="0" f="v">
      <t c="6" fi="0">
        <n x="1" s="1"/>
        <n x="61"/>
        <n x="35"/>
        <n x="70"/>
        <n x="39"/>
        <n x="4"/>
      </t>
    </mdx>
    <mdx n="0" f="v">
      <t c="6" fi="0">
        <n x="1" s="1"/>
        <n x="61"/>
        <n x="35"/>
        <n x="71"/>
        <n x="39"/>
        <n x="4"/>
      </t>
    </mdx>
    <mdx n="0" f="v">
      <t c="6" fi="0">
        <n x="1" s="1"/>
        <n x="61"/>
        <n x="35"/>
        <n x="72"/>
        <n x="39"/>
        <n x="4"/>
      </t>
    </mdx>
    <mdx n="0" f="v">
      <t c="6" fi="0">
        <n x="1" s="1"/>
        <n x="61"/>
        <n x="35"/>
        <n x="73"/>
        <n x="39"/>
        <n x="4"/>
      </t>
    </mdx>
    <mdx n="0" f="v">
      <t c="6" fi="0">
        <n x="1" s="1"/>
        <n x="61"/>
        <n x="35"/>
        <n x="74"/>
        <n x="39"/>
        <n x="4"/>
      </t>
    </mdx>
    <mdx n="0" f="v">
      <t c="6" fi="0">
        <n x="38" s="1"/>
        <n x="47" s="1"/>
        <n x="2"/>
        <n x="3"/>
        <n x="51" s="1"/>
        <n x="4"/>
      </t>
    </mdx>
    <mdx n="0" f="v">
      <t c="6" fi="0">
        <n x="38" s="1"/>
        <n x="47" s="1"/>
        <n x="2"/>
        <n x="5"/>
        <n x="51" s="1"/>
        <n x="4"/>
      </t>
    </mdx>
    <mdx n="0" f="v">
      <t c="6" fi="0">
        <n x="38" s="1"/>
        <n x="47" s="1"/>
        <n x="2"/>
        <n x="52"/>
        <n x="51" s="1"/>
        <n x="4"/>
      </t>
    </mdx>
    <mdx n="0" f="v">
      <t c="6" fi="0">
        <n x="38" s="1"/>
        <n x="47" s="1"/>
        <n x="2"/>
        <n x="6"/>
        <n x="51" s="1"/>
        <n x="4"/>
      </t>
    </mdx>
    <mdx n="0" f="v">
      <t c="6" fi="0">
        <n x="38" s="1"/>
        <n x="47" s="1"/>
        <n x="2"/>
        <n x="7"/>
        <n x="51" s="1"/>
        <n x="4"/>
      </t>
    </mdx>
    <mdx n="0" f="v">
      <t c="6" fi="0">
        <n x="38" s="1"/>
        <n x="47" s="1"/>
        <n x="2"/>
        <n x="53"/>
        <n x="51" s="1"/>
        <n x="4"/>
      </t>
    </mdx>
    <mdx n="0" f="v">
      <t c="6" fi="0">
        <n x="38" s="1"/>
        <n x="47" s="1"/>
        <n x="2"/>
        <n x="8"/>
        <n x="51" s="1"/>
        <n x="4"/>
      </t>
    </mdx>
    <mdx n="0" f="v">
      <t c="6" fi="0">
        <n x="38" s="1"/>
        <n x="47" s="1"/>
        <n x="2"/>
        <n x="9"/>
        <n x="51" s="1"/>
        <n x="4"/>
      </t>
    </mdx>
    <mdx n="0" f="v">
      <t c="6" fi="0">
        <n x="38" s="1"/>
        <n x="47" s="1"/>
        <n x="2"/>
        <n x="10"/>
        <n x="51" s="1"/>
        <n x="4"/>
      </t>
    </mdx>
    <mdx n="0" f="v">
      <t c="6" fi="0">
        <n x="38" s="1"/>
        <n x="47" s="1"/>
        <n x="2"/>
        <n x="11"/>
        <n x="51" s="1"/>
        <n x="4"/>
      </t>
    </mdx>
    <mdx n="0" f="v">
      <t c="6" fi="0">
        <n x="38" s="1"/>
        <n x="47" s="1"/>
        <n x="2"/>
        <n x="12"/>
        <n x="51" s="1"/>
        <n x="4"/>
      </t>
    </mdx>
    <mdx n="0" f="v">
      <t c="6" fi="0">
        <n x="38" s="1"/>
        <n x="47" s="1"/>
        <n x="2"/>
        <n x="13"/>
        <n x="51" s="1"/>
        <n x="4"/>
      </t>
    </mdx>
    <mdx n="0" f="v">
      <t c="6" fi="0">
        <n x="38" s="1"/>
        <n x="47" s="1"/>
        <n x="2"/>
        <n x="14"/>
        <n x="51" s="1"/>
        <n x="4"/>
      </t>
    </mdx>
    <mdx n="0" f="v">
      <t c="6" fi="0">
        <n x="38" s="1"/>
        <n x="47" s="1"/>
        <n x="2"/>
        <n x="15"/>
        <n x="51" s="1"/>
        <n x="4"/>
      </t>
    </mdx>
    <mdx n="0" f="v">
      <t c="6" fi="0">
        <n x="38" s="1"/>
        <n x="47" s="1"/>
        <n x="2"/>
        <n x="16"/>
        <n x="51" s="1"/>
        <n x="4"/>
      </t>
    </mdx>
    <mdx n="0" f="v">
      <t c="6" fi="0">
        <n x="38" s="1"/>
        <n x="47" s="1"/>
        <n x="2"/>
        <n x="17"/>
        <n x="51" s="1"/>
        <n x="4"/>
      </t>
    </mdx>
    <mdx n="0" f="v">
      <t c="6" fi="0">
        <n x="38" s="1"/>
        <n x="47" s="1"/>
        <n x="2"/>
        <n x="54"/>
        <n x="51" s="1"/>
        <n x="4"/>
      </t>
    </mdx>
    <mdx n="0" f="v">
      <t c="6" fi="0">
        <n x="38" s="1"/>
        <n x="47" s="1"/>
        <n x="2"/>
        <n x="18"/>
        <n x="51" s="1"/>
        <n x="4"/>
      </t>
    </mdx>
    <mdx n="0" f="v">
      <t c="6" fi="0">
        <n x="38" s="1"/>
        <n x="47" s="1"/>
        <n x="2"/>
        <n x="19"/>
        <n x="51" s="1"/>
        <n x="4"/>
      </t>
    </mdx>
    <mdx n="0" f="v">
      <t c="6" fi="0">
        <n x="38" s="1"/>
        <n x="47" s="1"/>
        <n x="2"/>
        <n x="20"/>
        <n x="51" s="1"/>
        <n x="4"/>
      </t>
    </mdx>
    <mdx n="0" f="v">
      <t c="6" fi="0">
        <n x="38" s="1"/>
        <n x="47" s="1"/>
        <n x="21"/>
        <n x="55" s="1"/>
        <n x="51" s="1"/>
        <n x="4"/>
      </t>
    </mdx>
    <mdx n="0" f="v">
      <t c="6" fi="0">
        <n x="38" s="1"/>
        <n x="47" s="1"/>
        <n x="21"/>
        <n x="22"/>
        <n x="51" s="1"/>
        <n x="4"/>
      </t>
    </mdx>
    <mdx n="0" f="v">
      <t c="6" fi="0">
        <n x="38" s="1"/>
        <n x="47" s="1"/>
        <n x="21"/>
        <n x="23"/>
        <n x="51" s="1"/>
        <n x="4"/>
      </t>
    </mdx>
    <mdx n="0" f="v">
      <t c="6" fi="0">
        <n x="38" s="1"/>
        <n x="47" s="1"/>
        <n x="21"/>
        <n x="24"/>
        <n x="51" s="1"/>
        <n x="4"/>
      </t>
    </mdx>
    <mdx n="0" f="v">
      <t c="6" fi="0">
        <n x="38" s="1"/>
        <n x="47" s="1"/>
        <n x="21"/>
        <n x="25"/>
        <n x="51" s="1"/>
        <n x="4"/>
      </t>
    </mdx>
    <mdx n="0" f="v">
      <t c="6" fi="0">
        <n x="38" s="1"/>
        <n x="47" s="1"/>
        <n x="21"/>
        <n x="26"/>
        <n x="51" s="1"/>
        <n x="4"/>
      </t>
    </mdx>
    <mdx n="0" f="v">
      <t c="6" fi="0">
        <n x="38" s="1"/>
        <n x="47" s="1"/>
        <n x="21"/>
        <n x="56"/>
        <n x="51" s="1"/>
        <n x="4"/>
      </t>
    </mdx>
    <mdx n="0" f="v">
      <t c="6" fi="0">
        <n x="38" s="1"/>
        <n x="47" s="1"/>
        <n x="21"/>
        <n x="57"/>
        <n x="51" s="1"/>
        <n x="4"/>
      </t>
    </mdx>
    <mdx n="0" f="v">
      <t c="6" fi="0">
        <n x="38" s="1"/>
        <n x="47" s="1"/>
        <n x="21"/>
        <n x="58"/>
        <n x="51" s="1"/>
        <n x="4"/>
      </t>
    </mdx>
    <mdx n="0" f="v">
      <t c="6" fi="0">
        <n x="38" s="1"/>
        <n x="47" s="1"/>
        <n x="21"/>
        <n x="27"/>
        <n x="51" s="1"/>
        <n x="4"/>
      </t>
    </mdx>
    <mdx n="0" f="v">
      <t c="6" fi="0">
        <n x="38" s="1"/>
        <n x="47" s="1"/>
        <n x="21"/>
        <n x="28"/>
        <n x="51" s="1"/>
        <n x="4"/>
      </t>
    </mdx>
    <mdx n="0" f="v">
      <t c="6" fi="0">
        <n x="38" s="1"/>
        <n x="47" s="1"/>
        <n x="21"/>
        <n x="29"/>
        <n x="51" s="1"/>
        <n x="4"/>
      </t>
    </mdx>
    <mdx n="0" f="v">
      <t c="6" fi="0">
        <n x="38" s="1"/>
        <n x="47" s="1"/>
        <n x="21"/>
        <n x="30"/>
        <n x="51" s="1"/>
        <n x="4"/>
      </t>
    </mdx>
    <mdx n="0" f="v">
      <t c="6" fi="0">
        <n x="38" s="1"/>
        <n x="47" s="1"/>
        <n x="31"/>
        <n x="32"/>
        <n x="59" s="1"/>
        <n x="4"/>
      </t>
    </mdx>
    <mdx n="0" f="v">
      <t c="6" fi="0">
        <n x="38" s="1"/>
        <n x="47" s="1"/>
        <n x="31"/>
        <n x="32"/>
        <n x="60" s="1"/>
        <n x="4"/>
      </t>
    </mdx>
    <mdx n="0" f="v">
      <t c="6" fi="0">
        <n x="38" s="1"/>
        <n x="47" s="1"/>
        <n x="21"/>
        <n x="33"/>
        <n x="51" s="1"/>
        <n x="4"/>
      </t>
    </mdx>
    <mdx n="0" f="v">
      <t c="6" fi="0">
        <n x="38" s="1"/>
        <n x="47" s="1"/>
        <n x="21"/>
        <n x="34"/>
        <n x="51" s="1"/>
        <n x="4"/>
      </t>
    </mdx>
    <mdx n="0" f="v">
      <t c="6" fi="0">
        <n x="38" s="1"/>
        <n x="61"/>
        <n x="35"/>
        <n x="62"/>
        <n x="39"/>
        <n x="4"/>
      </t>
    </mdx>
    <mdx n="0" f="v">
      <t c="6" fi="0">
        <n x="38" s="1"/>
        <n x="61"/>
        <n x="35"/>
        <n x="63"/>
        <n x="39"/>
        <n x="4"/>
      </t>
    </mdx>
    <mdx n="0" f="v">
      <t c="6" fi="0">
        <n x="38" s="1"/>
        <n x="61"/>
        <n x="35"/>
        <n x="64"/>
        <n x="39"/>
        <n x="4"/>
      </t>
    </mdx>
    <mdx n="0" f="v">
      <t c="6" fi="0">
        <n x="38" s="1"/>
        <n x="61"/>
        <n x="35"/>
        <n x="65"/>
        <n x="39"/>
        <n x="4"/>
      </t>
    </mdx>
    <mdx n="0" f="v">
      <t c="6" fi="0">
        <n x="38" s="1"/>
        <n x="61"/>
        <n x="35"/>
        <n x="66"/>
        <n x="39"/>
        <n x="4"/>
      </t>
    </mdx>
    <mdx n="0" f="v">
      <t c="6" fi="0">
        <n x="38" s="1"/>
        <n x="61"/>
        <n x="35"/>
        <n x="67"/>
        <n x="39"/>
        <n x="4"/>
      </t>
    </mdx>
    <mdx n="0" f="v">
      <t c="6" fi="0">
        <n x="38" s="1"/>
        <n x="47" s="1"/>
        <n x="2"/>
        <n x="36"/>
        <n x="51" s="1"/>
        <n x="4"/>
      </t>
    </mdx>
    <mdx n="0" f="v">
      <t c="6" fi="0">
        <n x="38" s="1"/>
        <n x="47" s="1"/>
        <n x="2"/>
        <n x="37"/>
        <n x="51" s="1"/>
        <n x="4"/>
      </t>
    </mdx>
    <mdx n="0" f="v">
      <t c="6" fi="0">
        <n x="38" s="1"/>
        <n x="61"/>
        <n x="35"/>
        <n x="68"/>
        <n x="39"/>
        <n x="4"/>
      </t>
    </mdx>
    <mdx n="0" f="v">
      <t c="6" fi="0">
        <n x="38" s="1"/>
        <n x="61"/>
        <n x="35"/>
        <n x="69"/>
        <n x="39"/>
        <n x="4"/>
      </t>
    </mdx>
    <mdx n="0" f="v">
      <t c="6" fi="0">
        <n x="38" s="1"/>
        <n x="61"/>
        <n x="35"/>
        <n x="70"/>
        <n x="39"/>
        <n x="4"/>
      </t>
    </mdx>
    <mdx n="0" f="v">
      <t c="6" fi="0">
        <n x="38" s="1"/>
        <n x="61"/>
        <n x="35"/>
        <n x="71"/>
        <n x="39"/>
        <n x="4"/>
      </t>
    </mdx>
    <mdx n="0" f="v">
      <t c="6" fi="0">
        <n x="38" s="1"/>
        <n x="61"/>
        <n x="35"/>
        <n x="72"/>
        <n x="39"/>
        <n x="4"/>
      </t>
    </mdx>
    <mdx n="0" f="v">
      <t c="6" fi="0">
        <n x="38" s="1"/>
        <n x="61"/>
        <n x="35"/>
        <n x="73"/>
        <n x="39"/>
        <n x="4"/>
      </t>
    </mdx>
    <mdx n="0" f="v">
      <t c="6" fi="0">
        <n x="38" s="1"/>
        <n x="61"/>
        <n x="35"/>
        <n x="74"/>
        <n x="39"/>
        <n x="4"/>
      </t>
    </mdx>
    <mdx n="0" f="v">
      <t c="6" fi="0">
        <n x="45" s="1"/>
        <n x="47" s="1"/>
        <n x="2"/>
        <n x="3"/>
        <n x="51" s="1"/>
        <n x="4"/>
      </t>
    </mdx>
    <mdx n="0" f="v">
      <t c="6" fi="0">
        <n x="45" s="1"/>
        <n x="47" s="1"/>
        <n x="2"/>
        <n x="5"/>
        <n x="51" s="1"/>
        <n x="4"/>
      </t>
    </mdx>
    <mdx n="0" f="v">
      <t c="6" fi="0">
        <n x="45" s="1"/>
        <n x="47" s="1"/>
        <n x="2"/>
        <n x="52"/>
        <n x="51" s="1"/>
        <n x="4"/>
      </t>
    </mdx>
    <mdx n="0" f="v">
      <t c="6" fi="0">
        <n x="45" s="1"/>
        <n x="47" s="1"/>
        <n x="2"/>
        <n x="6"/>
        <n x="51" s="1"/>
        <n x="4"/>
      </t>
    </mdx>
    <mdx n="0" f="v">
      <t c="6" fi="0">
        <n x="45" s="1"/>
        <n x="47" s="1"/>
        <n x="2"/>
        <n x="7"/>
        <n x="51" s="1"/>
        <n x="4"/>
      </t>
    </mdx>
    <mdx n="0" f="v">
      <t c="6" fi="0">
        <n x="45" s="1"/>
        <n x="47" s="1"/>
        <n x="2"/>
        <n x="53"/>
        <n x="51" s="1"/>
        <n x="4"/>
      </t>
    </mdx>
    <mdx n="0" f="v">
      <t c="6" fi="0">
        <n x="45" s="1"/>
        <n x="47" s="1"/>
        <n x="2"/>
        <n x="8"/>
        <n x="51" s="1"/>
        <n x="4"/>
      </t>
    </mdx>
    <mdx n="0" f="v">
      <t c="6" fi="0">
        <n x="45" s="1"/>
        <n x="47" s="1"/>
        <n x="2"/>
        <n x="9"/>
        <n x="51" s="1"/>
        <n x="4"/>
      </t>
    </mdx>
    <mdx n="0" f="v">
      <t c="6" fi="0">
        <n x="45" s="1"/>
        <n x="47" s="1"/>
        <n x="2"/>
        <n x="10"/>
        <n x="51" s="1"/>
        <n x="4"/>
      </t>
    </mdx>
    <mdx n="0" f="v">
      <t c="6" fi="0">
        <n x="45" s="1"/>
        <n x="47" s="1"/>
        <n x="2"/>
        <n x="11"/>
        <n x="51" s="1"/>
        <n x="4"/>
      </t>
    </mdx>
    <mdx n="0" f="v">
      <t c="6" fi="0">
        <n x="45" s="1"/>
        <n x="47" s="1"/>
        <n x="2"/>
        <n x="12"/>
        <n x="51" s="1"/>
        <n x="4"/>
      </t>
    </mdx>
    <mdx n="0" f="v">
      <t c="6" fi="0">
        <n x="45" s="1"/>
        <n x="47" s="1"/>
        <n x="2"/>
        <n x="13"/>
        <n x="51" s="1"/>
        <n x="4"/>
      </t>
    </mdx>
    <mdx n="0" f="v">
      <t c="6" fi="0">
        <n x="45" s="1"/>
        <n x="47" s="1"/>
        <n x="2"/>
        <n x="14"/>
        <n x="51" s="1"/>
        <n x="4"/>
      </t>
    </mdx>
    <mdx n="0" f="v">
      <t c="6" fi="0">
        <n x="45" s="1"/>
        <n x="47" s="1"/>
        <n x="2"/>
        <n x="15"/>
        <n x="51" s="1"/>
        <n x="4"/>
      </t>
    </mdx>
    <mdx n="0" f="v">
      <t c="6" fi="0">
        <n x="45" s="1"/>
        <n x="47" s="1"/>
        <n x="2"/>
        <n x="16"/>
        <n x="51" s="1"/>
        <n x="4"/>
      </t>
    </mdx>
    <mdx n="0" f="v">
      <t c="6" fi="0">
        <n x="45" s="1"/>
        <n x="47" s="1"/>
        <n x="2"/>
        <n x="17"/>
        <n x="51" s="1"/>
        <n x="4"/>
      </t>
    </mdx>
    <mdx n="0" f="v">
      <t c="6" fi="0">
        <n x="45" s="1"/>
        <n x="47" s="1"/>
        <n x="2"/>
        <n x="54"/>
        <n x="51" s="1"/>
        <n x="4"/>
      </t>
    </mdx>
    <mdx n="0" f="v">
      <t c="6" fi="0">
        <n x="45" s="1"/>
        <n x="47" s="1"/>
        <n x="2"/>
        <n x="18"/>
        <n x="51" s="1"/>
        <n x="4"/>
      </t>
    </mdx>
    <mdx n="0" f="v">
      <t c="6" fi="0">
        <n x="45" s="1"/>
        <n x="47" s="1"/>
        <n x="2"/>
        <n x="19"/>
        <n x="51" s="1"/>
        <n x="4"/>
      </t>
    </mdx>
    <mdx n="0" f="v">
      <t c="6" fi="0">
        <n x="45" s="1"/>
        <n x="47" s="1"/>
        <n x="2"/>
        <n x="20"/>
        <n x="51" s="1"/>
        <n x="4"/>
      </t>
    </mdx>
    <mdx n="0" f="v">
      <t c="6" fi="0">
        <n x="45" s="1"/>
        <n x="47" s="1"/>
        <n x="21"/>
        <n x="55" s="1"/>
        <n x="51" s="1"/>
        <n x="4"/>
      </t>
    </mdx>
    <mdx n="0" f="v">
      <t c="6" fi="0">
        <n x="45" s="1"/>
        <n x="47" s="1"/>
        <n x="21"/>
        <n x="22"/>
        <n x="51" s="1"/>
        <n x="4"/>
      </t>
    </mdx>
    <mdx n="0" f="v">
      <t c="6" fi="0">
        <n x="45" s="1"/>
        <n x="47" s="1"/>
        <n x="21"/>
        <n x="23"/>
        <n x="51" s="1"/>
        <n x="4"/>
      </t>
    </mdx>
    <mdx n="0" f="v">
      <t c="6" fi="0">
        <n x="45" s="1"/>
        <n x="47" s="1"/>
        <n x="21"/>
        <n x="24"/>
        <n x="51" s="1"/>
        <n x="4"/>
      </t>
    </mdx>
    <mdx n="0" f="v">
      <t c="6" fi="0">
        <n x="45" s="1"/>
        <n x="47" s="1"/>
        <n x="21"/>
        <n x="25"/>
        <n x="51" s="1"/>
        <n x="4"/>
      </t>
    </mdx>
    <mdx n="0" f="v">
      <t c="6" fi="0">
        <n x="45" s="1"/>
        <n x="47" s="1"/>
        <n x="21"/>
        <n x="26"/>
        <n x="51" s="1"/>
        <n x="4"/>
      </t>
    </mdx>
    <mdx n="0" f="v">
      <t c="6" fi="0">
        <n x="45" s="1"/>
        <n x="47" s="1"/>
        <n x="21"/>
        <n x="56"/>
        <n x="51" s="1"/>
        <n x="4"/>
      </t>
    </mdx>
    <mdx n="0" f="v">
      <t c="6" fi="0">
        <n x="45" s="1"/>
        <n x="47" s="1"/>
        <n x="21"/>
        <n x="57"/>
        <n x="51" s="1"/>
        <n x="4"/>
      </t>
    </mdx>
    <mdx n="0" f="v">
      <t c="6" fi="0">
        <n x="45" s="1"/>
        <n x="47" s="1"/>
        <n x="21"/>
        <n x="58"/>
        <n x="51" s="1"/>
        <n x="4"/>
      </t>
    </mdx>
    <mdx n="0" f="v">
      <t c="6" fi="0">
        <n x="45" s="1"/>
        <n x="47" s="1"/>
        <n x="21"/>
        <n x="27"/>
        <n x="51" s="1"/>
        <n x="4"/>
      </t>
    </mdx>
    <mdx n="0" f="v">
      <t c="6" fi="0">
        <n x="45" s="1"/>
        <n x="47" s="1"/>
        <n x="21"/>
        <n x="28"/>
        <n x="51" s="1"/>
        <n x="4"/>
      </t>
    </mdx>
    <mdx n="0" f="v">
      <t c="6" fi="0">
        <n x="45" s="1"/>
        <n x="47" s="1"/>
        <n x="21"/>
        <n x="29"/>
        <n x="51" s="1"/>
        <n x="4"/>
      </t>
    </mdx>
    <mdx n="0" f="v">
      <t c="6" fi="0">
        <n x="45" s="1"/>
        <n x="47" s="1"/>
        <n x="21"/>
        <n x="30"/>
        <n x="51" s="1"/>
        <n x="4"/>
      </t>
    </mdx>
    <mdx n="0" f="v">
      <t c="6" fi="0">
        <n x="45" s="1"/>
        <n x="47" s="1"/>
        <n x="31"/>
        <n x="32"/>
        <n x="59" s="1"/>
        <n x="4"/>
      </t>
    </mdx>
    <mdx n="0" f="v">
      <t c="6" fi="0">
        <n x="45" s="1"/>
        <n x="47" s="1"/>
        <n x="31"/>
        <n x="32"/>
        <n x="60" s="1"/>
        <n x="4"/>
      </t>
    </mdx>
    <mdx n="0" f="v">
      <t c="6" fi="0">
        <n x="45" s="1"/>
        <n x="47" s="1"/>
        <n x="21"/>
        <n x="33"/>
        <n x="51" s="1"/>
        <n x="4"/>
      </t>
    </mdx>
    <mdx n="0" f="v">
      <t c="6" fi="0">
        <n x="45" s="1"/>
        <n x="47" s="1"/>
        <n x="21"/>
        <n x="34"/>
        <n x="51" s="1"/>
        <n x="4"/>
      </t>
    </mdx>
    <mdx n="0" f="v">
      <t c="6" fi="0">
        <n x="45" s="1"/>
        <n x="61"/>
        <n x="35"/>
        <n x="62"/>
        <n x="39"/>
        <n x="4"/>
      </t>
    </mdx>
    <mdx n="0" f="v">
      <t c="6" fi="0">
        <n x="45" s="1"/>
        <n x="61"/>
        <n x="35"/>
        <n x="63"/>
        <n x="39"/>
        <n x="4"/>
      </t>
    </mdx>
    <mdx n="0" f="v">
      <t c="6" fi="0">
        <n x="45" s="1"/>
        <n x="61"/>
        <n x="35"/>
        <n x="64"/>
        <n x="39"/>
        <n x="4"/>
      </t>
    </mdx>
    <mdx n="0" f="v">
      <t c="6" fi="0">
        <n x="45" s="1"/>
        <n x="61"/>
        <n x="35"/>
        <n x="65"/>
        <n x="39"/>
        <n x="4"/>
      </t>
    </mdx>
    <mdx n="0" f="v">
      <t c="6" fi="0">
        <n x="45" s="1"/>
        <n x="61"/>
        <n x="35"/>
        <n x="66"/>
        <n x="39"/>
        <n x="4"/>
      </t>
    </mdx>
    <mdx n="0" f="v">
      <t c="6" fi="0">
        <n x="45" s="1"/>
        <n x="61"/>
        <n x="35"/>
        <n x="67"/>
        <n x="39"/>
        <n x="4"/>
      </t>
    </mdx>
    <mdx n="0" f="v">
      <t c="6" fi="0">
        <n x="45" s="1"/>
        <n x="47" s="1"/>
        <n x="2"/>
        <n x="36"/>
        <n x="51" s="1"/>
        <n x="4"/>
      </t>
    </mdx>
    <mdx n="0" f="v">
      <t c="6" fi="0">
        <n x="45" s="1"/>
        <n x="47" s="1"/>
        <n x="2"/>
        <n x="37"/>
        <n x="51" s="1"/>
        <n x="4"/>
      </t>
    </mdx>
    <mdx n="0" f="v">
      <t c="6" fi="0">
        <n x="45" s="1"/>
        <n x="61"/>
        <n x="35"/>
        <n x="68"/>
        <n x="39"/>
        <n x="4"/>
      </t>
    </mdx>
    <mdx n="0" f="v">
      <t c="6" fi="0">
        <n x="45" s="1"/>
        <n x="61"/>
        <n x="35"/>
        <n x="69"/>
        <n x="39"/>
        <n x="4"/>
      </t>
    </mdx>
    <mdx n="0" f="v">
      <t c="6" fi="0">
        <n x="45" s="1"/>
        <n x="61"/>
        <n x="35"/>
        <n x="70"/>
        <n x="39"/>
        <n x="4"/>
      </t>
    </mdx>
    <mdx n="0" f="v">
      <t c="6" fi="0">
        <n x="45" s="1"/>
        <n x="61"/>
        <n x="35"/>
        <n x="71"/>
        <n x="39"/>
        <n x="4"/>
      </t>
    </mdx>
    <mdx n="0" f="v">
      <t c="6" fi="0">
        <n x="45" s="1"/>
        <n x="61"/>
        <n x="35"/>
        <n x="72"/>
        <n x="39"/>
        <n x="4"/>
      </t>
    </mdx>
    <mdx n="0" f="v">
      <t c="6" fi="0">
        <n x="45" s="1"/>
        <n x="61"/>
        <n x="35"/>
        <n x="73"/>
        <n x="39"/>
        <n x="4"/>
      </t>
    </mdx>
    <mdx n="0" f="v">
      <t c="6" fi="0">
        <n x="45" s="1"/>
        <n x="61"/>
        <n x="35"/>
        <n x="74"/>
        <n x="39"/>
        <n x="4"/>
      </t>
    </mdx>
    <mdx n="0" f="v">
      <t c="6" fi="0">
        <n x="43" s="1"/>
        <n x="47" s="1"/>
        <n x="2"/>
        <n x="3"/>
        <n x="51" s="1"/>
        <n x="4"/>
      </t>
    </mdx>
    <mdx n="0" f="v">
      <t c="6" fi="0">
        <n x="43" s="1"/>
        <n x="47" s="1"/>
        <n x="2"/>
        <n x="5"/>
        <n x="51" s="1"/>
        <n x="4"/>
      </t>
    </mdx>
    <mdx n="0" f="v">
      <t c="6" fi="0">
        <n x="43" s="1"/>
        <n x="47" s="1"/>
        <n x="2"/>
        <n x="6"/>
        <n x="51" s="1"/>
        <n x="4"/>
      </t>
    </mdx>
    <mdx n="0" f="v">
      <t c="6" fi="0">
        <n x="43" s="1"/>
        <n x="47" s="1"/>
        <n x="2"/>
        <n x="7"/>
        <n x="51" s="1"/>
        <n x="4"/>
      </t>
    </mdx>
    <mdx n="0" f="v">
      <t c="6" fi="0">
        <n x="43" s="1"/>
        <n x="47" s="1"/>
        <n x="2"/>
        <n x="53"/>
        <n x="51" s="1"/>
        <n x="4"/>
      </t>
    </mdx>
    <mdx n="0" f="v">
      <t c="6" fi="0">
        <n x="43" s="1"/>
        <n x="47" s="1"/>
        <n x="2"/>
        <n x="8"/>
        <n x="51" s="1"/>
        <n x="4"/>
      </t>
    </mdx>
    <mdx n="0" f="v">
      <t c="6" fi="0">
        <n x="43" s="1"/>
        <n x="47" s="1"/>
        <n x="2"/>
        <n x="9"/>
        <n x="51" s="1"/>
        <n x="4"/>
      </t>
    </mdx>
    <mdx n="0" f="v">
      <t c="6" fi="0">
        <n x="43" s="1"/>
        <n x="47" s="1"/>
        <n x="2"/>
        <n x="10"/>
        <n x="51" s="1"/>
        <n x="4"/>
      </t>
    </mdx>
    <mdx n="0" f="v">
      <t c="6" fi="0">
        <n x="43" s="1"/>
        <n x="47" s="1"/>
        <n x="2"/>
        <n x="11"/>
        <n x="51" s="1"/>
        <n x="4"/>
      </t>
    </mdx>
    <mdx n="0" f="v">
      <t c="6" fi="0">
        <n x="43" s="1"/>
        <n x="47" s="1"/>
        <n x="2"/>
        <n x="12"/>
        <n x="51" s="1"/>
        <n x="4"/>
      </t>
    </mdx>
    <mdx n="0" f="v">
      <t c="6" fi="0">
        <n x="43" s="1"/>
        <n x="47" s="1"/>
        <n x="2"/>
        <n x="13"/>
        <n x="51" s="1"/>
        <n x="4"/>
      </t>
    </mdx>
    <mdx n="0" f="v">
      <t c="6" fi="0">
        <n x="43" s="1"/>
        <n x="47" s="1"/>
        <n x="2"/>
        <n x="14"/>
        <n x="51" s="1"/>
        <n x="4"/>
      </t>
    </mdx>
    <mdx n="0" f="v">
      <t c="6" fi="0">
        <n x="43" s="1"/>
        <n x="47" s="1"/>
        <n x="2"/>
        <n x="15"/>
        <n x="51" s="1"/>
        <n x="4"/>
      </t>
    </mdx>
    <mdx n="0" f="v">
      <t c="6" fi="0">
        <n x="43" s="1"/>
        <n x="47" s="1"/>
        <n x="2"/>
        <n x="16"/>
        <n x="51" s="1"/>
        <n x="4"/>
      </t>
    </mdx>
    <mdx n="0" f="v">
      <t c="6" fi="0">
        <n x="43" s="1"/>
        <n x="47" s="1"/>
        <n x="2"/>
        <n x="17"/>
        <n x="51" s="1"/>
        <n x="4"/>
      </t>
    </mdx>
    <mdx n="0" f="v">
      <t c="6" fi="0">
        <n x="43" s="1"/>
        <n x="47" s="1"/>
        <n x="2"/>
        <n x="54"/>
        <n x="51" s="1"/>
        <n x="4"/>
      </t>
    </mdx>
    <mdx n="0" f="v">
      <t c="6" fi="0">
        <n x="43" s="1"/>
        <n x="47" s="1"/>
        <n x="2"/>
        <n x="18"/>
        <n x="51" s="1"/>
        <n x="4"/>
      </t>
    </mdx>
    <mdx n="0" f="v">
      <t c="6" fi="0">
        <n x="43" s="1"/>
        <n x="47" s="1"/>
        <n x="2"/>
        <n x="19"/>
        <n x="51" s="1"/>
        <n x="4"/>
      </t>
    </mdx>
    <mdx n="0" f="v">
      <t c="6" fi="0">
        <n x="43" s="1"/>
        <n x="47" s="1"/>
        <n x="2"/>
        <n x="20"/>
        <n x="51" s="1"/>
        <n x="4"/>
      </t>
    </mdx>
    <mdx n="0" f="v">
      <t c="6" fi="0">
        <n x="43" s="1"/>
        <n x="47" s="1"/>
        <n x="21"/>
        <n x="55" s="1"/>
        <n x="51" s="1"/>
        <n x="4"/>
      </t>
    </mdx>
    <mdx n="0" f="v">
      <t c="6" fi="0">
        <n x="43" s="1"/>
        <n x="47" s="1"/>
        <n x="21"/>
        <n x="22"/>
        <n x="51" s="1"/>
        <n x="4"/>
      </t>
    </mdx>
    <mdx n="0" f="v">
      <t c="6" fi="0">
        <n x="43" s="1"/>
        <n x="47" s="1"/>
        <n x="21"/>
        <n x="23"/>
        <n x="51" s="1"/>
        <n x="4"/>
      </t>
    </mdx>
    <mdx n="0" f="v">
      <t c="6" fi="0">
        <n x="43" s="1"/>
        <n x="47" s="1"/>
        <n x="21"/>
        <n x="24"/>
        <n x="51" s="1"/>
        <n x="4"/>
      </t>
    </mdx>
    <mdx n="0" f="v">
      <t c="6" fi="0">
        <n x="43" s="1"/>
        <n x="47" s="1"/>
        <n x="21"/>
        <n x="26"/>
        <n x="51" s="1"/>
        <n x="4"/>
      </t>
    </mdx>
    <mdx n="0" f="v">
      <t c="6" fi="0">
        <n x="43" s="1"/>
        <n x="47" s="1"/>
        <n x="21"/>
        <n x="56"/>
        <n x="51" s="1"/>
        <n x="4"/>
      </t>
    </mdx>
    <mdx n="0" f="v">
      <t c="6" fi="0">
        <n x="43" s="1"/>
        <n x="47" s="1"/>
        <n x="21"/>
        <n x="57"/>
        <n x="51" s="1"/>
        <n x="4"/>
      </t>
    </mdx>
    <mdx n="0" f="v">
      <t c="6" fi="0">
        <n x="43" s="1"/>
        <n x="47" s="1"/>
        <n x="21"/>
        <n x="58"/>
        <n x="51" s="1"/>
        <n x="4"/>
      </t>
    </mdx>
    <mdx n="0" f="v">
      <t c="6" fi="0">
        <n x="43" s="1"/>
        <n x="47" s="1"/>
        <n x="21"/>
        <n x="27"/>
        <n x="51" s="1"/>
        <n x="4"/>
      </t>
    </mdx>
    <mdx n="0" f="v">
      <t c="6" fi="0">
        <n x="43" s="1"/>
        <n x="47" s="1"/>
        <n x="21"/>
        <n x="28"/>
        <n x="51" s="1"/>
        <n x="4"/>
      </t>
    </mdx>
    <mdx n="0" f="v">
      <t c="6" fi="0">
        <n x="43" s="1"/>
        <n x="47" s="1"/>
        <n x="21"/>
        <n x="29"/>
        <n x="51" s="1"/>
        <n x="4"/>
      </t>
    </mdx>
    <mdx n="0" f="v">
      <t c="6" fi="0">
        <n x="43" s="1"/>
        <n x="47" s="1"/>
        <n x="21"/>
        <n x="30"/>
        <n x="51" s="1"/>
        <n x="4"/>
      </t>
    </mdx>
    <mdx n="0" f="v">
      <t c="6" fi="0">
        <n x="43" s="1"/>
        <n x="47" s="1"/>
        <n x="31"/>
        <n x="32"/>
        <n x="59" s="1"/>
        <n x="4"/>
      </t>
    </mdx>
    <mdx n="0" f="v">
      <t c="6" fi="0">
        <n x="43" s="1"/>
        <n x="47" s="1"/>
        <n x="31"/>
        <n x="32"/>
        <n x="60" s="1"/>
        <n x="4"/>
      </t>
    </mdx>
    <mdx n="0" f="v">
      <t c="6" fi="0">
        <n x="43" s="1"/>
        <n x="47" s="1"/>
        <n x="21"/>
        <n x="33"/>
        <n x="51" s="1"/>
        <n x="4"/>
      </t>
    </mdx>
    <mdx n="0" f="v">
      <t c="6" fi="0">
        <n x="43" s="1"/>
        <n x="47" s="1"/>
        <n x="21"/>
        <n x="34"/>
        <n x="51" s="1"/>
        <n x="4"/>
      </t>
    </mdx>
    <mdx n="0" f="v">
      <t c="6" fi="0">
        <n x="43" s="1"/>
        <n x="61"/>
        <n x="35"/>
        <n x="62"/>
        <n x="39"/>
        <n x="4"/>
      </t>
    </mdx>
    <mdx n="0" f="v">
      <t c="6" fi="0">
        <n x="43" s="1"/>
        <n x="61"/>
        <n x="35"/>
        <n x="63"/>
        <n x="39"/>
        <n x="4"/>
      </t>
    </mdx>
    <mdx n="0" f="v">
      <t c="6" fi="0">
        <n x="43" s="1"/>
        <n x="61"/>
        <n x="35"/>
        <n x="64"/>
        <n x="39"/>
        <n x="4"/>
      </t>
    </mdx>
    <mdx n="0" f="v">
      <t c="6" fi="0">
        <n x="43" s="1"/>
        <n x="61"/>
        <n x="35"/>
        <n x="65"/>
        <n x="39"/>
        <n x="4"/>
      </t>
    </mdx>
    <mdx n="0" f="v">
      <t c="6" fi="0">
        <n x="43" s="1"/>
        <n x="61"/>
        <n x="35"/>
        <n x="66"/>
        <n x="39"/>
        <n x="4"/>
      </t>
    </mdx>
    <mdx n="0" f="v">
      <t c="6" fi="0">
        <n x="43" s="1"/>
        <n x="61"/>
        <n x="35"/>
        <n x="67"/>
        <n x="39"/>
        <n x="4"/>
      </t>
    </mdx>
    <mdx n="0" f="v">
      <t c="6" fi="0">
        <n x="43" s="1"/>
        <n x="47" s="1"/>
        <n x="2"/>
        <n x="36"/>
        <n x="51" s="1"/>
        <n x="4"/>
      </t>
    </mdx>
    <mdx n="0" f="v">
      <t c="6" fi="0">
        <n x="43" s="1"/>
        <n x="47" s="1"/>
        <n x="2"/>
        <n x="37"/>
        <n x="51" s="1"/>
        <n x="4"/>
      </t>
    </mdx>
    <mdx n="0" f="v">
      <t c="6" fi="0">
        <n x="43" s="1"/>
        <n x="61"/>
        <n x="35"/>
        <n x="68"/>
        <n x="39"/>
        <n x="4"/>
      </t>
    </mdx>
    <mdx n="0" f="v">
      <t c="6" fi="0">
        <n x="43" s="1"/>
        <n x="61"/>
        <n x="35"/>
        <n x="69"/>
        <n x="39"/>
        <n x="4"/>
      </t>
    </mdx>
    <mdx n="0" f="v">
      <t c="6" fi="0">
        <n x="43" s="1"/>
        <n x="61"/>
        <n x="35"/>
        <n x="70"/>
        <n x="39"/>
        <n x="4"/>
      </t>
    </mdx>
    <mdx n="0" f="v">
      <t c="6" fi="0">
        <n x="43" s="1"/>
        <n x="61"/>
        <n x="35"/>
        <n x="72"/>
        <n x="39"/>
        <n x="4"/>
      </t>
    </mdx>
    <mdx n="0" f="v">
      <t c="6" fi="0">
        <n x="43" s="1"/>
        <n x="61"/>
        <n x="35"/>
        <n x="73"/>
        <n x="39"/>
        <n x="4"/>
      </t>
    </mdx>
    <mdx n="0" f="v">
      <t c="6" fi="0">
        <n x="43" s="1"/>
        <n x="61"/>
        <n x="35"/>
        <n x="74"/>
        <n x="39"/>
        <n x="4"/>
      </t>
    </mdx>
    <mdx n="0" f="v">
      <t c="6" fi="0">
        <n x="40" s="1"/>
        <n x="47" s="1"/>
        <n x="2"/>
        <n x="3"/>
        <n x="51" s="1"/>
        <n x="4"/>
      </t>
    </mdx>
    <mdx n="0" f="v">
      <t c="6" fi="0">
        <n x="40" s="1"/>
        <n x="47" s="1"/>
        <n x="2"/>
        <n x="5"/>
        <n x="51" s="1"/>
        <n x="4"/>
      </t>
    </mdx>
    <mdx n="0" f="v">
      <t c="6" fi="0">
        <n x="40" s="1"/>
        <n x="47" s="1"/>
        <n x="2"/>
        <n x="52"/>
        <n x="51" s="1"/>
        <n x="4"/>
      </t>
    </mdx>
    <mdx n="0" f="v">
      <t c="6" fi="0">
        <n x="40" s="1"/>
        <n x="47" s="1"/>
        <n x="2"/>
        <n x="6"/>
        <n x="51" s="1"/>
        <n x="4"/>
      </t>
    </mdx>
    <mdx n="0" f="v">
      <t c="6" fi="0">
        <n x="40" s="1"/>
        <n x="47" s="1"/>
        <n x="2"/>
        <n x="7"/>
        <n x="51" s="1"/>
        <n x="4"/>
      </t>
    </mdx>
    <mdx n="0" f="v">
      <t c="6" fi="0">
        <n x="40" s="1"/>
        <n x="47" s="1"/>
        <n x="2"/>
        <n x="53"/>
        <n x="51" s="1"/>
        <n x="4"/>
      </t>
    </mdx>
    <mdx n="0" f="v">
      <t c="6" fi="0">
        <n x="40" s="1"/>
        <n x="47" s="1"/>
        <n x="2"/>
        <n x="8"/>
        <n x="51" s="1"/>
        <n x="4"/>
      </t>
    </mdx>
    <mdx n="0" f="v">
      <t c="6" fi="0">
        <n x="40" s="1"/>
        <n x="47" s="1"/>
        <n x="2"/>
        <n x="9"/>
        <n x="51" s="1"/>
        <n x="4"/>
      </t>
    </mdx>
    <mdx n="0" f="v">
      <t c="6" fi="0">
        <n x="40" s="1"/>
        <n x="47" s="1"/>
        <n x="2"/>
        <n x="10"/>
        <n x="51" s="1"/>
        <n x="4"/>
      </t>
    </mdx>
    <mdx n="0" f="v">
      <t c="6" fi="0">
        <n x="40" s="1"/>
        <n x="47" s="1"/>
        <n x="2"/>
        <n x="11"/>
        <n x="51" s="1"/>
        <n x="4"/>
      </t>
    </mdx>
    <mdx n="0" f="v">
      <t c="6" fi="0">
        <n x="40" s="1"/>
        <n x="47" s="1"/>
        <n x="2"/>
        <n x="12"/>
        <n x="51" s="1"/>
        <n x="4"/>
      </t>
    </mdx>
    <mdx n="0" f="v">
      <t c="6" fi="0">
        <n x="40" s="1"/>
        <n x="47" s="1"/>
        <n x="2"/>
        <n x="13"/>
        <n x="51" s="1"/>
        <n x="4"/>
      </t>
    </mdx>
    <mdx n="0" f="v">
      <t c="6" fi="0">
        <n x="40" s="1"/>
        <n x="47" s="1"/>
        <n x="2"/>
        <n x="14"/>
        <n x="51" s="1"/>
        <n x="4"/>
      </t>
    </mdx>
    <mdx n="0" f="v">
      <t c="6" fi="0">
        <n x="40" s="1"/>
        <n x="47" s="1"/>
        <n x="2"/>
        <n x="15"/>
        <n x="51" s="1"/>
        <n x="4"/>
      </t>
    </mdx>
    <mdx n="0" f="v">
      <t c="6" fi="0">
        <n x="40" s="1"/>
        <n x="47" s="1"/>
        <n x="2"/>
        <n x="16"/>
        <n x="51" s="1"/>
        <n x="4"/>
      </t>
    </mdx>
    <mdx n="0" f="v">
      <t c="6" fi="0">
        <n x="40" s="1"/>
        <n x="47" s="1"/>
        <n x="2"/>
        <n x="17"/>
        <n x="51" s="1"/>
        <n x="4"/>
      </t>
    </mdx>
    <mdx n="0" f="v">
      <t c="6" fi="0">
        <n x="40" s="1"/>
        <n x="47" s="1"/>
        <n x="2"/>
        <n x="54"/>
        <n x="51" s="1"/>
        <n x="4"/>
      </t>
    </mdx>
    <mdx n="0" f="v">
      <t c="6" fi="0">
        <n x="40" s="1"/>
        <n x="47" s="1"/>
        <n x="2"/>
        <n x="18"/>
        <n x="51" s="1"/>
        <n x="4"/>
      </t>
    </mdx>
    <mdx n="0" f="v">
      <t c="6" fi="0">
        <n x="40" s="1"/>
        <n x="47" s="1"/>
        <n x="2"/>
        <n x="19"/>
        <n x="51" s="1"/>
        <n x="4"/>
      </t>
    </mdx>
    <mdx n="0" f="v">
      <t c="6" fi="0">
        <n x="40" s="1"/>
        <n x="47" s="1"/>
        <n x="2"/>
        <n x="20"/>
        <n x="51" s="1"/>
        <n x="4"/>
      </t>
    </mdx>
    <mdx n="0" f="v">
      <t c="6" fi="0">
        <n x="40" s="1"/>
        <n x="47" s="1"/>
        <n x="21"/>
        <n x="55" s="1"/>
        <n x="51" s="1"/>
        <n x="4"/>
      </t>
    </mdx>
    <mdx n="0" f="v">
      <t c="6" fi="0">
        <n x="40" s="1"/>
        <n x="47" s="1"/>
        <n x="21"/>
        <n x="22"/>
        <n x="51" s="1"/>
        <n x="4"/>
      </t>
    </mdx>
    <mdx n="0" f="v">
      <t c="6" fi="0">
        <n x="40" s="1"/>
        <n x="47" s="1"/>
        <n x="21"/>
        <n x="23"/>
        <n x="51" s="1"/>
        <n x="4"/>
      </t>
    </mdx>
    <mdx n="0" f="v">
      <t c="6" fi="0">
        <n x="40" s="1"/>
        <n x="47" s="1"/>
        <n x="21"/>
        <n x="24"/>
        <n x="51" s="1"/>
        <n x="4"/>
      </t>
    </mdx>
    <mdx n="0" f="v">
      <t c="6" fi="0">
        <n x="40" s="1"/>
        <n x="47" s="1"/>
        <n x="21"/>
        <n x="25"/>
        <n x="51" s="1"/>
        <n x="4"/>
      </t>
    </mdx>
    <mdx n="0" f="v">
      <t c="6" fi="0">
        <n x="40" s="1"/>
        <n x="47" s="1"/>
        <n x="21"/>
        <n x="26"/>
        <n x="51" s="1"/>
        <n x="4"/>
      </t>
    </mdx>
    <mdx n="0" f="v">
      <t c="6" fi="0">
        <n x="40" s="1"/>
        <n x="47" s="1"/>
        <n x="21"/>
        <n x="56"/>
        <n x="51" s="1"/>
        <n x="4"/>
      </t>
    </mdx>
    <mdx n="0" f="v">
      <t c="6" fi="0">
        <n x="40" s="1"/>
        <n x="47" s="1"/>
        <n x="21"/>
        <n x="57"/>
        <n x="51" s="1"/>
        <n x="4"/>
      </t>
    </mdx>
    <mdx n="0" f="v">
      <t c="6" fi="0">
        <n x="40" s="1"/>
        <n x="47" s="1"/>
        <n x="21"/>
        <n x="58"/>
        <n x="51" s="1"/>
        <n x="4"/>
      </t>
    </mdx>
    <mdx n="0" f="v">
      <t c="6" fi="0">
        <n x="40" s="1"/>
        <n x="47" s="1"/>
        <n x="21"/>
        <n x="27"/>
        <n x="51" s="1"/>
        <n x="4"/>
      </t>
    </mdx>
    <mdx n="0" f="v">
      <t c="6" fi="0">
        <n x="40" s="1"/>
        <n x="47" s="1"/>
        <n x="21"/>
        <n x="28"/>
        <n x="51" s="1"/>
        <n x="4"/>
      </t>
    </mdx>
    <mdx n="0" f="v">
      <t c="6" fi="0">
        <n x="40" s="1"/>
        <n x="47" s="1"/>
        <n x="21"/>
        <n x="29"/>
        <n x="51" s="1"/>
        <n x="4"/>
      </t>
    </mdx>
    <mdx n="0" f="v">
      <t c="6" fi="0">
        <n x="40" s="1"/>
        <n x="47" s="1"/>
        <n x="21"/>
        <n x="30"/>
        <n x="51" s="1"/>
        <n x="4"/>
      </t>
    </mdx>
    <mdx n="0" f="v">
      <t c="6" fi="0">
        <n x="40" s="1"/>
        <n x="47" s="1"/>
        <n x="31"/>
        <n x="32"/>
        <n x="59" s="1"/>
        <n x="4"/>
      </t>
    </mdx>
    <mdx n="0" f="v">
      <t c="6" fi="0">
        <n x="40" s="1"/>
        <n x="47" s="1"/>
        <n x="31"/>
        <n x="32"/>
        <n x="60" s="1"/>
        <n x="4"/>
      </t>
    </mdx>
    <mdx n="0" f="v">
      <t c="6" fi="0">
        <n x="40" s="1"/>
        <n x="47" s="1"/>
        <n x="21"/>
        <n x="33"/>
        <n x="51" s="1"/>
        <n x="4"/>
      </t>
    </mdx>
    <mdx n="0" f="v">
      <t c="6" fi="0">
        <n x="40" s="1"/>
        <n x="47" s="1"/>
        <n x="21"/>
        <n x="34"/>
        <n x="51" s="1"/>
        <n x="4"/>
      </t>
    </mdx>
    <mdx n="0" f="v">
      <t c="6" fi="0">
        <n x="40" s="1"/>
        <n x="61"/>
        <n x="35"/>
        <n x="62"/>
        <n x="39"/>
        <n x="4"/>
      </t>
    </mdx>
    <mdx n="0" f="v">
      <t c="6" fi="0">
        <n x="40" s="1"/>
        <n x="61"/>
        <n x="35"/>
        <n x="63"/>
        <n x="39"/>
        <n x="4"/>
      </t>
    </mdx>
    <mdx n="0" f="v">
      <t c="6" fi="0">
        <n x="40" s="1"/>
        <n x="61"/>
        <n x="35"/>
        <n x="64"/>
        <n x="39"/>
        <n x="4"/>
      </t>
    </mdx>
    <mdx n="0" f="v">
      <t c="6" fi="0">
        <n x="40" s="1"/>
        <n x="61"/>
        <n x="35"/>
        <n x="65"/>
        <n x="39"/>
        <n x="4"/>
      </t>
    </mdx>
    <mdx n="0" f="v">
      <t c="6" fi="0">
        <n x="40" s="1"/>
        <n x="61"/>
        <n x="35"/>
        <n x="66"/>
        <n x="39"/>
        <n x="4"/>
      </t>
    </mdx>
    <mdx n="0" f="v">
      <t c="6" fi="0">
        <n x="40" s="1"/>
        <n x="61"/>
        <n x="35"/>
        <n x="75"/>
        <n x="39"/>
        <n x="4"/>
      </t>
    </mdx>
    <mdx n="0" f="v">
      <t c="6" fi="0">
        <n x="40" s="1"/>
        <n x="47" s="1"/>
        <n x="2"/>
        <n x="36"/>
        <n x="51" s="1"/>
        <n x="4"/>
      </t>
    </mdx>
    <mdx n="0" f="v">
      <t c="6" fi="0">
        <n x="40" s="1"/>
        <n x="47" s="1"/>
        <n x="2"/>
        <n x="37"/>
        <n x="51" s="1"/>
        <n x="4"/>
      </t>
    </mdx>
    <mdx n="0" f="v">
      <t c="6" fi="0">
        <n x="40" s="1"/>
        <n x="61"/>
        <n x="35"/>
        <n x="68"/>
        <n x="39"/>
        <n x="4"/>
      </t>
    </mdx>
    <mdx n="0" f="v">
      <t c="6" fi="0">
        <n x="40" s="1"/>
        <n x="61"/>
        <n x="35"/>
        <n x="69"/>
        <n x="39"/>
        <n x="4"/>
      </t>
    </mdx>
    <mdx n="0" f="v">
      <t c="6" fi="0">
        <n x="40" s="1"/>
        <n x="61"/>
        <n x="35"/>
        <n x="70"/>
        <n x="39"/>
        <n x="4"/>
      </t>
    </mdx>
    <mdx n="0" f="v">
      <t c="6" fi="0">
        <n x="40" s="1"/>
        <n x="61"/>
        <n x="35"/>
        <n x="71"/>
        <n x="39"/>
        <n x="4"/>
      </t>
    </mdx>
    <mdx n="0" f="v">
      <t c="6" fi="0">
        <n x="40" s="1"/>
        <n x="61"/>
        <n x="35"/>
        <n x="72"/>
        <n x="39"/>
        <n x="4"/>
      </t>
    </mdx>
    <mdx n="0" f="v">
      <t c="6" fi="0">
        <n x="40" s="1"/>
        <n x="61"/>
        <n x="35"/>
        <n x="73"/>
        <n x="39"/>
        <n x="4"/>
      </t>
    </mdx>
    <mdx n="0" f="v">
      <t c="6" fi="0">
        <n x="40" s="1"/>
        <n x="61"/>
        <n x="35"/>
        <n x="74"/>
        <n x="39"/>
        <n x="4"/>
      </t>
    </mdx>
    <mdx n="0" f="v">
      <t c="6" fi="0">
        <n x="41" s="1"/>
        <n x="47" s="1"/>
        <n x="2"/>
        <n x="3"/>
        <n x="51" s="1"/>
        <n x="4"/>
      </t>
    </mdx>
    <mdx n="0" f="v">
      <t c="6" fi="0">
        <n x="41" s="1"/>
        <n x="47" s="1"/>
        <n x="2"/>
        <n x="5"/>
        <n x="51" s="1"/>
        <n x="4"/>
      </t>
    </mdx>
    <mdx n="0" f="v">
      <t c="6" fi="0">
        <n x="41" s="1"/>
        <n x="47" s="1"/>
        <n x="2"/>
        <n x="52"/>
        <n x="51" s="1"/>
        <n x="4"/>
      </t>
    </mdx>
    <mdx n="0" f="v">
      <t c="6" fi="0">
        <n x="41" s="1"/>
        <n x="47" s="1"/>
        <n x="2"/>
        <n x="6"/>
        <n x="51" s="1"/>
        <n x="4"/>
      </t>
    </mdx>
    <mdx n="0" f="v">
      <t c="6" fi="0">
        <n x="41" s="1"/>
        <n x="47" s="1"/>
        <n x="2"/>
        <n x="53"/>
        <n x="51" s="1"/>
        <n x="4"/>
      </t>
    </mdx>
    <mdx n="0" f="v">
      <t c="6" fi="0">
        <n x="41" s="1"/>
        <n x="47" s="1"/>
        <n x="2"/>
        <n x="8"/>
        <n x="51" s="1"/>
        <n x="4"/>
      </t>
    </mdx>
    <mdx n="0" f="v">
      <t c="6" fi="0">
        <n x="41" s="1"/>
        <n x="47" s="1"/>
        <n x="2"/>
        <n x="9"/>
        <n x="51" s="1"/>
        <n x="4"/>
      </t>
    </mdx>
    <mdx n="0" f="v">
      <t c="6" fi="0">
        <n x="41" s="1"/>
        <n x="47" s="1"/>
        <n x="2"/>
        <n x="10"/>
        <n x="51" s="1"/>
        <n x="4"/>
      </t>
    </mdx>
    <mdx n="0" f="v">
      <t c="6" fi="0">
        <n x="41" s="1"/>
        <n x="47" s="1"/>
        <n x="2"/>
        <n x="11"/>
        <n x="51" s="1"/>
        <n x="4"/>
      </t>
    </mdx>
    <mdx n="0" f="v">
      <t c="6" fi="0">
        <n x="41" s="1"/>
        <n x="47" s="1"/>
        <n x="2"/>
        <n x="12"/>
        <n x="51" s="1"/>
        <n x="4"/>
      </t>
    </mdx>
    <mdx n="0" f="v">
      <t c="6" fi="0">
        <n x="41" s="1"/>
        <n x="47" s="1"/>
        <n x="2"/>
        <n x="13"/>
        <n x="51" s="1"/>
        <n x="4"/>
      </t>
    </mdx>
    <mdx n="0" f="v">
      <t c="6" fi="0">
        <n x="41" s="1"/>
        <n x="47" s="1"/>
        <n x="2"/>
        <n x="14"/>
        <n x="51" s="1"/>
        <n x="4"/>
      </t>
    </mdx>
    <mdx n="0" f="v">
      <t c="6" fi="0">
        <n x="41" s="1"/>
        <n x="47" s="1"/>
        <n x="2"/>
        <n x="15"/>
        <n x="51" s="1"/>
        <n x="4"/>
      </t>
    </mdx>
    <mdx n="0" f="v">
      <t c="6" fi="0">
        <n x="41" s="1"/>
        <n x="47" s="1"/>
        <n x="2"/>
        <n x="16"/>
        <n x="51" s="1"/>
        <n x="4"/>
      </t>
    </mdx>
    <mdx n="0" f="v">
      <t c="6" fi="0">
        <n x="41" s="1"/>
        <n x="47" s="1"/>
        <n x="2"/>
        <n x="17"/>
        <n x="51" s="1"/>
        <n x="4"/>
      </t>
    </mdx>
    <mdx n="0" f="v">
      <t c="6" fi="0">
        <n x="41" s="1"/>
        <n x="47" s="1"/>
        <n x="2"/>
        <n x="54"/>
        <n x="51" s="1"/>
        <n x="4"/>
      </t>
    </mdx>
    <mdx n="0" f="v">
      <t c="6" fi="0">
        <n x="41" s="1"/>
        <n x="47" s="1"/>
        <n x="2"/>
        <n x="18"/>
        <n x="51" s="1"/>
        <n x="4"/>
      </t>
    </mdx>
    <mdx n="0" f="v">
      <t c="6" fi="0">
        <n x="41" s="1"/>
        <n x="47" s="1"/>
        <n x="2"/>
        <n x="19"/>
        <n x="51" s="1"/>
        <n x="4"/>
      </t>
    </mdx>
    <mdx n="0" f="v">
      <t c="6" fi="0">
        <n x="41" s="1"/>
        <n x="47" s="1"/>
        <n x="2"/>
        <n x="20"/>
        <n x="51" s="1"/>
        <n x="4"/>
      </t>
    </mdx>
    <mdx n="0" f="v">
      <t c="6" fi="0">
        <n x="41" s="1"/>
        <n x="47" s="1"/>
        <n x="21"/>
        <n x="55" s="1"/>
        <n x="51" s="1"/>
        <n x="4"/>
      </t>
    </mdx>
    <mdx n="0" f="v">
      <t c="6" fi="0">
        <n x="41" s="1"/>
        <n x="47" s="1"/>
        <n x="21"/>
        <n x="22"/>
        <n x="51" s="1"/>
        <n x="4"/>
      </t>
    </mdx>
    <mdx n="0" f="v">
      <t c="6" fi="0">
        <n x="41" s="1"/>
        <n x="47" s="1"/>
        <n x="21"/>
        <n x="23"/>
        <n x="51" s="1"/>
        <n x="4"/>
      </t>
    </mdx>
    <mdx n="0" f="v">
      <t c="6" fi="0">
        <n x="41" s="1"/>
        <n x="47" s="1"/>
        <n x="21"/>
        <n x="24"/>
        <n x="51" s="1"/>
        <n x="4"/>
      </t>
    </mdx>
    <mdx n="0" f="v">
      <t c="6" fi="0">
        <n x="41" s="1"/>
        <n x="47" s="1"/>
        <n x="21"/>
        <n x="25"/>
        <n x="51" s="1"/>
        <n x="4"/>
      </t>
    </mdx>
    <mdx n="0" f="v">
      <t c="6" fi="0">
        <n x="41" s="1"/>
        <n x="47" s="1"/>
        <n x="21"/>
        <n x="26"/>
        <n x="51" s="1"/>
        <n x="4"/>
      </t>
    </mdx>
    <mdx n="0" f="v">
      <t c="6" fi="0">
        <n x="41" s="1"/>
        <n x="47" s="1"/>
        <n x="21"/>
        <n x="56"/>
        <n x="51" s="1"/>
        <n x="4"/>
      </t>
    </mdx>
    <mdx n="0" f="v">
      <t c="6" fi="0">
        <n x="41" s="1"/>
        <n x="47" s="1"/>
        <n x="21"/>
        <n x="57"/>
        <n x="51" s="1"/>
        <n x="4"/>
      </t>
    </mdx>
    <mdx n="0" f="v">
      <t c="6" fi="0">
        <n x="41" s="1"/>
        <n x="47" s="1"/>
        <n x="21"/>
        <n x="58"/>
        <n x="51" s="1"/>
        <n x="4"/>
      </t>
    </mdx>
    <mdx n="0" f="v">
      <t c="6" fi="0">
        <n x="41" s="1"/>
        <n x="47" s="1"/>
        <n x="21"/>
        <n x="27"/>
        <n x="51" s="1"/>
        <n x="4"/>
      </t>
    </mdx>
    <mdx n="0" f="v">
      <t c="6" fi="0">
        <n x="41" s="1"/>
        <n x="47" s="1"/>
        <n x="21"/>
        <n x="28"/>
        <n x="51" s="1"/>
        <n x="4"/>
      </t>
    </mdx>
    <mdx n="0" f="v">
      <t c="6" fi="0">
        <n x="41" s="1"/>
        <n x="47" s="1"/>
        <n x="21"/>
        <n x="29"/>
        <n x="51" s="1"/>
        <n x="4"/>
      </t>
    </mdx>
    <mdx n="0" f="v">
      <t c="6" fi="0">
        <n x="41" s="1"/>
        <n x="47" s="1"/>
        <n x="21"/>
        <n x="30"/>
        <n x="51" s="1"/>
        <n x="4"/>
      </t>
    </mdx>
    <mdx n="0" f="v">
      <t c="6" fi="0">
        <n x="41" s="1"/>
        <n x="47" s="1"/>
        <n x="31"/>
        <n x="32"/>
        <n x="59" s="1"/>
        <n x="4"/>
      </t>
    </mdx>
    <mdx n="0" f="v">
      <t c="6" fi="0">
        <n x="41" s="1"/>
        <n x="47" s="1"/>
        <n x="31"/>
        <n x="32"/>
        <n x="60" s="1"/>
        <n x="4"/>
      </t>
    </mdx>
    <mdx n="0" f="v">
      <t c="6" fi="0">
        <n x="41" s="1"/>
        <n x="47" s="1"/>
        <n x="21"/>
        <n x="33"/>
        <n x="51" s="1"/>
        <n x="4"/>
      </t>
    </mdx>
    <mdx n="0" f="v">
      <t c="6" fi="0">
        <n x="41" s="1"/>
        <n x="47" s="1"/>
        <n x="21"/>
        <n x="34"/>
        <n x="51" s="1"/>
        <n x="4"/>
      </t>
    </mdx>
    <mdx n="0" f="v">
      <t c="6" fi="0">
        <n x="41" s="1"/>
        <n x="61"/>
        <n x="35"/>
        <n x="62"/>
        <n x="39"/>
        <n x="4"/>
      </t>
    </mdx>
    <mdx n="0" f="v">
      <t c="6" fi="0">
        <n x="41" s="1"/>
        <n x="61"/>
        <n x="35"/>
        <n x="63"/>
        <n x="39"/>
        <n x="4"/>
      </t>
    </mdx>
    <mdx n="0" f="v">
      <t c="6" fi="0">
        <n x="41" s="1"/>
        <n x="61"/>
        <n x="35"/>
        <n x="64"/>
        <n x="39"/>
        <n x="4"/>
      </t>
    </mdx>
    <mdx n="0" f="v">
      <t c="6" fi="0">
        <n x="41" s="1"/>
        <n x="61"/>
        <n x="35"/>
        <n x="65"/>
        <n x="39"/>
        <n x="4"/>
      </t>
    </mdx>
    <mdx n="0" f="v">
      <t c="6" fi="0">
        <n x="41" s="1"/>
        <n x="61"/>
        <n x="35"/>
        <n x="66"/>
        <n x="39"/>
        <n x="4"/>
      </t>
    </mdx>
    <mdx n="0" f="v">
      <t c="6" fi="0">
        <n x="41" s="1"/>
        <n x="61"/>
        <n x="35"/>
        <n x="67"/>
        <n x="39"/>
        <n x="4"/>
      </t>
    </mdx>
    <mdx n="0" f="v">
      <t c="6" fi="0">
        <n x="41" s="1"/>
        <n x="47" s="1"/>
        <n x="2"/>
        <n x="36"/>
        <n x="51" s="1"/>
        <n x="4"/>
      </t>
    </mdx>
    <mdx n="0" f="v">
      <t c="6" fi="0">
        <n x="41" s="1"/>
        <n x="47" s="1"/>
        <n x="2"/>
        <n x="37"/>
        <n x="51" s="1"/>
        <n x="4"/>
      </t>
    </mdx>
    <mdx n="0" f="v">
      <t c="6" fi="0">
        <n x="41" s="1"/>
        <n x="61"/>
        <n x="35"/>
        <n x="68"/>
        <n x="39"/>
        <n x="4"/>
      </t>
    </mdx>
    <mdx n="0" f="v">
      <t c="6" fi="0">
        <n x="41" s="1"/>
        <n x="61"/>
        <n x="35"/>
        <n x="69"/>
        <n x="39"/>
        <n x="4"/>
      </t>
    </mdx>
    <mdx n="0" f="v">
      <t c="6" fi="0">
        <n x="41" s="1"/>
        <n x="61"/>
        <n x="35"/>
        <n x="70"/>
        <n x="39"/>
        <n x="4"/>
      </t>
    </mdx>
    <mdx n="0" f="v">
      <t c="6" fi="0">
        <n x="41" s="1"/>
        <n x="61"/>
        <n x="35"/>
        <n x="71"/>
        <n x="39"/>
        <n x="4"/>
      </t>
    </mdx>
    <mdx n="0" f="v">
      <t c="6" fi="0">
        <n x="41" s="1"/>
        <n x="61"/>
        <n x="35"/>
        <n x="72"/>
        <n x="39"/>
        <n x="4"/>
      </t>
    </mdx>
    <mdx n="0" f="v">
      <t c="6" fi="0">
        <n x="41" s="1"/>
        <n x="61"/>
        <n x="35"/>
        <n x="73"/>
        <n x="39"/>
        <n x="4"/>
      </t>
    </mdx>
    <mdx n="0" f="v">
      <t c="6" fi="0">
        <n x="41" s="1"/>
        <n x="61"/>
        <n x="35"/>
        <n x="74"/>
        <n x="39"/>
        <n x="4"/>
      </t>
    </mdx>
    <mdx n="0" f="v">
      <t c="6" fi="0">
        <n x="42" s="1"/>
        <n x="47" s="1"/>
        <n x="2"/>
        <n x="3"/>
        <n x="51" s="1"/>
        <n x="4"/>
      </t>
    </mdx>
    <mdx n="0" f="v">
      <t c="6" fi="0">
        <n x="42" s="1"/>
        <n x="47" s="1"/>
        <n x="2"/>
        <n x="5"/>
        <n x="51" s="1"/>
        <n x="4"/>
      </t>
    </mdx>
    <mdx n="0" f="v">
      <t c="6" fi="0">
        <n x="42" s="1"/>
        <n x="47" s="1"/>
        <n x="2"/>
        <n x="52"/>
        <n x="51" s="1"/>
        <n x="4"/>
      </t>
    </mdx>
    <mdx n="0" f="v">
      <t c="6" fi="0">
        <n x="42" s="1"/>
        <n x="47" s="1"/>
        <n x="2"/>
        <n x="6"/>
        <n x="51" s="1"/>
        <n x="4"/>
      </t>
    </mdx>
    <mdx n="0" f="v">
      <t c="6" fi="0">
        <n x="42" s="1"/>
        <n x="47" s="1"/>
        <n x="2"/>
        <n x="7"/>
        <n x="51" s="1"/>
        <n x="4"/>
      </t>
    </mdx>
    <mdx n="0" f="v">
      <t c="6" fi="0">
        <n x="42" s="1"/>
        <n x="47" s="1"/>
        <n x="2"/>
        <n x="53"/>
        <n x="51" s="1"/>
        <n x="4"/>
      </t>
    </mdx>
    <mdx n="0" f="v">
      <t c="6" fi="0">
        <n x="42" s="1"/>
        <n x="47" s="1"/>
        <n x="2"/>
        <n x="8"/>
        <n x="51" s="1"/>
        <n x="4"/>
      </t>
    </mdx>
    <mdx n="0" f="v">
      <t c="6" fi="0">
        <n x="42" s="1"/>
        <n x="47" s="1"/>
        <n x="2"/>
        <n x="9"/>
        <n x="51" s="1"/>
        <n x="4"/>
      </t>
    </mdx>
    <mdx n="0" f="v">
      <t c="6" fi="0">
        <n x="42" s="1"/>
        <n x="47" s="1"/>
        <n x="2"/>
        <n x="10"/>
        <n x="51" s="1"/>
        <n x="4"/>
      </t>
    </mdx>
    <mdx n="0" f="v">
      <t c="6" fi="0">
        <n x="42" s="1"/>
        <n x="47" s="1"/>
        <n x="2"/>
        <n x="11"/>
        <n x="51" s="1"/>
        <n x="4"/>
      </t>
    </mdx>
    <mdx n="0" f="v">
      <t c="6" fi="0">
        <n x="42" s="1"/>
        <n x="47" s="1"/>
        <n x="2"/>
        <n x="12"/>
        <n x="51" s="1"/>
        <n x="4"/>
      </t>
    </mdx>
    <mdx n="0" f="v">
      <t c="6" fi="0">
        <n x="42" s="1"/>
        <n x="47" s="1"/>
        <n x="2"/>
        <n x="13"/>
        <n x="51" s="1"/>
        <n x="4"/>
      </t>
    </mdx>
    <mdx n="0" f="v">
      <t c="6" fi="0">
        <n x="42" s="1"/>
        <n x="47" s="1"/>
        <n x="2"/>
        <n x="14"/>
        <n x="51" s="1"/>
        <n x="4"/>
      </t>
    </mdx>
    <mdx n="0" f="v">
      <t c="6" fi="0">
        <n x="42" s="1"/>
        <n x="47" s="1"/>
        <n x="2"/>
        <n x="15"/>
        <n x="51" s="1"/>
        <n x="4"/>
      </t>
    </mdx>
    <mdx n="0" f="v">
      <t c="6" fi="0">
        <n x="42" s="1"/>
        <n x="47" s="1"/>
        <n x="2"/>
        <n x="16"/>
        <n x="51" s="1"/>
        <n x="4"/>
      </t>
    </mdx>
    <mdx n="0" f="v">
      <t c="6" fi="0">
        <n x="42" s="1"/>
        <n x="47" s="1"/>
        <n x="2"/>
        <n x="17"/>
        <n x="51" s="1"/>
        <n x="4"/>
      </t>
    </mdx>
    <mdx n="0" f="v">
      <t c="6" fi="0">
        <n x="42" s="1"/>
        <n x="47" s="1"/>
        <n x="2"/>
        <n x="54"/>
        <n x="51" s="1"/>
        <n x="4"/>
      </t>
    </mdx>
    <mdx n="0" f="v">
      <t c="6" fi="0">
        <n x="42" s="1"/>
        <n x="47" s="1"/>
        <n x="2"/>
        <n x="18"/>
        <n x="51" s="1"/>
        <n x="4"/>
      </t>
    </mdx>
    <mdx n="0" f="v">
      <t c="6" fi="0">
        <n x="42" s="1"/>
        <n x="47" s="1"/>
        <n x="2"/>
        <n x="19"/>
        <n x="51" s="1"/>
        <n x="4"/>
      </t>
    </mdx>
    <mdx n="0" f="v">
      <t c="6" fi="0">
        <n x="42" s="1"/>
        <n x="47" s="1"/>
        <n x="2"/>
        <n x="20"/>
        <n x="51" s="1"/>
        <n x="4"/>
      </t>
    </mdx>
    <mdx n="0" f="v">
      <t c="6" fi="0">
        <n x="42" s="1"/>
        <n x="47" s="1"/>
        <n x="21"/>
        <n x="55" s="1"/>
        <n x="51" s="1"/>
        <n x="4"/>
      </t>
    </mdx>
    <mdx n="0" f="v">
      <t c="6" fi="0">
        <n x="42" s="1"/>
        <n x="47" s="1"/>
        <n x="21"/>
        <n x="22"/>
        <n x="51" s="1"/>
        <n x="4"/>
      </t>
    </mdx>
    <mdx n="0" f="v">
      <t c="6" fi="0">
        <n x="42" s="1"/>
        <n x="47" s="1"/>
        <n x="21"/>
        <n x="23"/>
        <n x="51" s="1"/>
        <n x="4"/>
      </t>
    </mdx>
    <mdx n="0" f="v">
      <t c="6" fi="0">
        <n x="42" s="1"/>
        <n x="47" s="1"/>
        <n x="21"/>
        <n x="24"/>
        <n x="51" s="1"/>
        <n x="4"/>
      </t>
    </mdx>
    <mdx n="0" f="v">
      <t c="6" fi="0">
        <n x="42" s="1"/>
        <n x="47" s="1"/>
        <n x="21"/>
        <n x="25"/>
        <n x="51" s="1"/>
        <n x="4"/>
      </t>
    </mdx>
    <mdx n="0" f="v">
      <t c="6" fi="0">
        <n x="42" s="1"/>
        <n x="47" s="1"/>
        <n x="21"/>
        <n x="26"/>
        <n x="51" s="1"/>
        <n x="4"/>
      </t>
    </mdx>
    <mdx n="0" f="v">
      <t c="6" fi="0">
        <n x="42" s="1"/>
        <n x="47" s="1"/>
        <n x="21"/>
        <n x="56"/>
        <n x="51" s="1"/>
        <n x="4"/>
      </t>
    </mdx>
    <mdx n="0" f="v">
      <t c="6" fi="0">
        <n x="42" s="1"/>
        <n x="47" s="1"/>
        <n x="21"/>
        <n x="57"/>
        <n x="51" s="1"/>
        <n x="4"/>
      </t>
    </mdx>
    <mdx n="0" f="v">
      <t c="6" fi="0">
        <n x="42" s="1"/>
        <n x="47" s="1"/>
        <n x="21"/>
        <n x="58"/>
        <n x="51" s="1"/>
        <n x="4"/>
      </t>
    </mdx>
    <mdx n="0" f="v">
      <t c="6" fi="0">
        <n x="42" s="1"/>
        <n x="47" s="1"/>
        <n x="21"/>
        <n x="27"/>
        <n x="51" s="1"/>
        <n x="4"/>
      </t>
    </mdx>
    <mdx n="0" f="v">
      <t c="6" fi="0">
        <n x="42" s="1"/>
        <n x="47" s="1"/>
        <n x="21"/>
        <n x="28"/>
        <n x="51" s="1"/>
        <n x="4"/>
      </t>
    </mdx>
    <mdx n="0" f="v">
      <t c="6" fi="0">
        <n x="42" s="1"/>
        <n x="47" s="1"/>
        <n x="21"/>
        <n x="29"/>
        <n x="51" s="1"/>
        <n x="4"/>
      </t>
    </mdx>
    <mdx n="0" f="v">
      <t c="6" fi="0">
        <n x="42" s="1"/>
        <n x="47" s="1"/>
        <n x="21"/>
        <n x="30"/>
        <n x="51" s="1"/>
        <n x="4"/>
      </t>
    </mdx>
    <mdx n="0" f="v">
      <t c="6" fi="0">
        <n x="42" s="1"/>
        <n x="47" s="1"/>
        <n x="31"/>
        <n x="32"/>
        <n x="59" s="1"/>
        <n x="4"/>
      </t>
    </mdx>
    <mdx n="0" f="v">
      <t c="6" fi="0">
        <n x="42" s="1"/>
        <n x="47" s="1"/>
        <n x="31"/>
        <n x="32"/>
        <n x="60" s="1"/>
        <n x="4"/>
      </t>
    </mdx>
    <mdx n="0" f="v">
      <t c="6" fi="0">
        <n x="42" s="1"/>
        <n x="47" s="1"/>
        <n x="21"/>
        <n x="33"/>
        <n x="51" s="1"/>
        <n x="4"/>
      </t>
    </mdx>
    <mdx n="0" f="v">
      <t c="6" fi="0">
        <n x="42" s="1"/>
        <n x="47" s="1"/>
        <n x="21"/>
        <n x="34"/>
        <n x="51" s="1"/>
        <n x="4"/>
      </t>
    </mdx>
    <mdx n="0" f="v">
      <t c="6" fi="0">
        <n x="42" s="1"/>
        <n x="61"/>
        <n x="35"/>
        <n x="62"/>
        <n x="39"/>
        <n x="4"/>
      </t>
    </mdx>
    <mdx n="0" f="v">
      <t c="6" fi="0">
        <n x="42" s="1"/>
        <n x="61"/>
        <n x="35"/>
        <n x="63"/>
        <n x="39"/>
        <n x="4"/>
      </t>
    </mdx>
    <mdx n="0" f="v">
      <t c="6" fi="0">
        <n x="42" s="1"/>
        <n x="61"/>
        <n x="35"/>
        <n x="64"/>
        <n x="39"/>
        <n x="4"/>
      </t>
    </mdx>
    <mdx n="0" f="v">
      <t c="6" fi="0">
        <n x="42" s="1"/>
        <n x="61"/>
        <n x="35"/>
        <n x="65"/>
        <n x="39"/>
        <n x="4"/>
      </t>
    </mdx>
    <mdx n="0" f="v">
      <t c="6" fi="0">
        <n x="42" s="1"/>
        <n x="61"/>
        <n x="35"/>
        <n x="66"/>
        <n x="39"/>
        <n x="4"/>
      </t>
    </mdx>
    <mdx n="0" f="v">
      <t c="6" fi="0">
        <n x="42" s="1"/>
        <n x="61"/>
        <n x="35"/>
        <n x="67"/>
        <n x="39"/>
        <n x="4"/>
      </t>
    </mdx>
    <mdx n="0" f="v">
      <t c="6" fi="0">
        <n x="42" s="1"/>
        <n x="47" s="1"/>
        <n x="2"/>
        <n x="36"/>
        <n x="51" s="1"/>
        <n x="4"/>
      </t>
    </mdx>
    <mdx n="0" f="v">
      <t c="6" fi="0">
        <n x="42" s="1"/>
        <n x="47" s="1"/>
        <n x="2"/>
        <n x="37"/>
        <n x="51" s="1"/>
        <n x="4"/>
      </t>
    </mdx>
    <mdx n="0" f="v">
      <t c="6" fi="0">
        <n x="42" s="1"/>
        <n x="61"/>
        <n x="35"/>
        <n x="68"/>
        <n x="39"/>
        <n x="4"/>
      </t>
    </mdx>
    <mdx n="0" f="v">
      <t c="6" fi="0">
        <n x="42" s="1"/>
        <n x="61"/>
        <n x="35"/>
        <n x="69"/>
        <n x="39"/>
        <n x="4"/>
      </t>
    </mdx>
    <mdx n="0" f="v">
      <t c="6" fi="0">
        <n x="42" s="1"/>
        <n x="61"/>
        <n x="35"/>
        <n x="70"/>
        <n x="39"/>
        <n x="4"/>
      </t>
    </mdx>
    <mdx n="0" f="v">
      <t c="6" fi="0">
        <n x="42" s="1"/>
        <n x="61"/>
        <n x="35"/>
        <n x="71"/>
        <n x="39"/>
        <n x="4"/>
      </t>
    </mdx>
    <mdx n="0" f="v">
      <t c="6" fi="0">
        <n x="42" s="1"/>
        <n x="61"/>
        <n x="35"/>
        <n x="72"/>
        <n x="39"/>
        <n x="4"/>
      </t>
    </mdx>
    <mdx n="0" f="v">
      <t c="6" fi="0">
        <n x="42" s="1"/>
        <n x="61"/>
        <n x="35"/>
        <n x="73"/>
        <n x="39"/>
        <n x="4"/>
      </t>
    </mdx>
    <mdx n="0" f="v">
      <t c="6" fi="0">
        <n x="42" s="1"/>
        <n x="61"/>
        <n x="35"/>
        <n x="74"/>
        <n x="39"/>
        <n x="4"/>
      </t>
    </mdx>
    <mdx n="0" f="v">
      <t c="6" fi="0">
        <n x="46" s="1"/>
        <n x="47" s="1"/>
        <n x="2"/>
        <n x="3"/>
        <n x="51" s="1"/>
        <n x="4"/>
      </t>
    </mdx>
    <mdx n="0" f="v">
      <t c="6" fi="0">
        <n x="46" s="1"/>
        <n x="47" s="1"/>
        <n x="2"/>
        <n x="5"/>
        <n x="51" s="1"/>
        <n x="4"/>
      </t>
    </mdx>
    <mdx n="0" f="v">
      <t c="6" fi="0">
        <n x="46" s="1"/>
        <n x="47" s="1"/>
        <n x="2"/>
        <n x="52"/>
        <n x="51" s="1"/>
        <n x="4"/>
      </t>
    </mdx>
    <mdx n="0" f="v">
      <t c="6" fi="0">
        <n x="46" s="1"/>
        <n x="47" s="1"/>
        <n x="2"/>
        <n x="6"/>
        <n x="51" s="1"/>
        <n x="4"/>
      </t>
    </mdx>
    <mdx n="0" f="v">
      <t c="6" fi="0">
        <n x="46" s="1"/>
        <n x="47" s="1"/>
        <n x="2"/>
        <n x="7"/>
        <n x="51" s="1"/>
        <n x="4"/>
      </t>
    </mdx>
    <mdx n="0" f="v">
      <t c="6" fi="0">
        <n x="46" s="1"/>
        <n x="47" s="1"/>
        <n x="2"/>
        <n x="53"/>
        <n x="51" s="1"/>
        <n x="4"/>
      </t>
    </mdx>
    <mdx n="0" f="v">
      <t c="6" fi="0">
        <n x="46" s="1"/>
        <n x="47" s="1"/>
        <n x="2"/>
        <n x="8"/>
        <n x="51" s="1"/>
        <n x="4"/>
      </t>
    </mdx>
    <mdx n="0" f="v">
      <t c="6" fi="0">
        <n x="46" s="1"/>
        <n x="47" s="1"/>
        <n x="2"/>
        <n x="9"/>
        <n x="51" s="1"/>
        <n x="4"/>
      </t>
    </mdx>
    <mdx n="0" f="v">
      <t c="6" fi="0">
        <n x="46" s="1"/>
        <n x="47" s="1"/>
        <n x="2"/>
        <n x="10"/>
        <n x="51" s="1"/>
        <n x="4"/>
      </t>
    </mdx>
    <mdx n="0" f="v">
      <t c="6" fi="0">
        <n x="46" s="1"/>
        <n x="47" s="1"/>
        <n x="2"/>
        <n x="11"/>
        <n x="51" s="1"/>
        <n x="4"/>
      </t>
    </mdx>
    <mdx n="0" f="v">
      <t c="6" fi="0">
        <n x="46" s="1"/>
        <n x="47" s="1"/>
        <n x="2"/>
        <n x="12"/>
        <n x="51" s="1"/>
        <n x="4"/>
      </t>
    </mdx>
    <mdx n="0" f="v">
      <t c="6" fi="0">
        <n x="46" s="1"/>
        <n x="47" s="1"/>
        <n x="2"/>
        <n x="13"/>
        <n x="51" s="1"/>
        <n x="4"/>
      </t>
    </mdx>
    <mdx n="0" f="v">
      <t c="6" fi="0">
        <n x="46" s="1"/>
        <n x="47" s="1"/>
        <n x="2"/>
        <n x="14"/>
        <n x="51" s="1"/>
        <n x="4"/>
      </t>
    </mdx>
    <mdx n="0" f="v">
      <t c="6" fi="0">
        <n x="46" s="1"/>
        <n x="47" s="1"/>
        <n x="2"/>
        <n x="15"/>
        <n x="51" s="1"/>
        <n x="4"/>
      </t>
    </mdx>
    <mdx n="0" f="v">
      <t c="6" fi="0">
        <n x="46" s="1"/>
        <n x="47" s="1"/>
        <n x="2"/>
        <n x="16"/>
        <n x="51" s="1"/>
        <n x="4"/>
      </t>
    </mdx>
    <mdx n="0" f="v">
      <t c="6" fi="0">
        <n x="46" s="1"/>
        <n x="47" s="1"/>
        <n x="2"/>
        <n x="17"/>
        <n x="51" s="1"/>
        <n x="4"/>
      </t>
    </mdx>
    <mdx n="0" f="v">
      <t c="6" fi="0">
        <n x="46" s="1"/>
        <n x="47" s="1"/>
        <n x="2"/>
        <n x="54"/>
        <n x="51" s="1"/>
        <n x="4"/>
      </t>
    </mdx>
    <mdx n="0" f="v">
      <t c="6" fi="0">
        <n x="46" s="1"/>
        <n x="47" s="1"/>
        <n x="2"/>
        <n x="18"/>
        <n x="51" s="1"/>
        <n x="4"/>
      </t>
    </mdx>
    <mdx n="0" f="v">
      <t c="6" fi="0">
        <n x="46" s="1"/>
        <n x="47" s="1"/>
        <n x="2"/>
        <n x="19"/>
        <n x="51" s="1"/>
        <n x="4"/>
      </t>
    </mdx>
    <mdx n="0" f="v">
      <t c="6" fi="0">
        <n x="46" s="1"/>
        <n x="47" s="1"/>
        <n x="2"/>
        <n x="20"/>
        <n x="51" s="1"/>
        <n x="4"/>
      </t>
    </mdx>
    <mdx n="0" f="v">
      <t c="6" fi="0">
        <n x="46" s="1"/>
        <n x="47" s="1"/>
        <n x="21"/>
        <n x="55" s="1"/>
        <n x="51" s="1"/>
        <n x="4"/>
      </t>
    </mdx>
    <mdx n="0" f="v">
      <t c="6" fi="0">
        <n x="46" s="1"/>
        <n x="47" s="1"/>
        <n x="21"/>
        <n x="22"/>
        <n x="51" s="1"/>
        <n x="4"/>
      </t>
    </mdx>
    <mdx n="0" f="v">
      <t c="6" fi="0">
        <n x="46" s="1"/>
        <n x="47" s="1"/>
        <n x="21"/>
        <n x="23"/>
        <n x="51" s="1"/>
        <n x="4"/>
      </t>
    </mdx>
    <mdx n="0" f="v">
      <t c="6" fi="0">
        <n x="46" s="1"/>
        <n x="47" s="1"/>
        <n x="21"/>
        <n x="24"/>
        <n x="51" s="1"/>
        <n x="4"/>
      </t>
    </mdx>
    <mdx n="0" f="v">
      <t c="6" fi="0">
        <n x="46" s="1"/>
        <n x="47" s="1"/>
        <n x="21"/>
        <n x="25"/>
        <n x="51" s="1"/>
        <n x="4"/>
      </t>
    </mdx>
    <mdx n="0" f="v">
      <t c="6" fi="0">
        <n x="46" s="1"/>
        <n x="47" s="1"/>
        <n x="21"/>
        <n x="26"/>
        <n x="51" s="1"/>
        <n x="4"/>
      </t>
    </mdx>
    <mdx n="0" f="v">
      <t c="6" fi="0">
        <n x="46" s="1"/>
        <n x="47" s="1"/>
        <n x="21"/>
        <n x="56"/>
        <n x="51" s="1"/>
        <n x="4"/>
      </t>
    </mdx>
    <mdx n="0" f="v">
      <t c="6" fi="0">
        <n x="46" s="1"/>
        <n x="47" s="1"/>
        <n x="21"/>
        <n x="57"/>
        <n x="51" s="1"/>
        <n x="4"/>
      </t>
    </mdx>
    <mdx n="0" f="v">
      <t c="6" fi="0">
        <n x="46" s="1"/>
        <n x="47" s="1"/>
        <n x="21"/>
        <n x="58"/>
        <n x="51" s="1"/>
        <n x="4"/>
      </t>
    </mdx>
    <mdx n="0" f="v">
      <t c="6" fi="0">
        <n x="46" s="1"/>
        <n x="47" s="1"/>
        <n x="21"/>
        <n x="27"/>
        <n x="51" s="1"/>
        <n x="4"/>
      </t>
    </mdx>
    <mdx n="0" f="v">
      <t c="6" fi="0">
        <n x="46" s="1"/>
        <n x="47" s="1"/>
        <n x="21"/>
        <n x="28"/>
        <n x="51" s="1"/>
        <n x="4"/>
      </t>
    </mdx>
    <mdx n="0" f="v">
      <t c="6" fi="0">
        <n x="46" s="1"/>
        <n x="47" s="1"/>
        <n x="21"/>
        <n x="29"/>
        <n x="51" s="1"/>
        <n x="4"/>
      </t>
    </mdx>
    <mdx n="0" f="v">
      <t c="6" fi="0">
        <n x="46" s="1"/>
        <n x="47" s="1"/>
        <n x="21"/>
        <n x="30"/>
        <n x="51" s="1"/>
        <n x="4"/>
      </t>
    </mdx>
    <mdx n="0" f="v">
      <t c="6" fi="0">
        <n x="46" s="1"/>
        <n x="47" s="1"/>
        <n x="31"/>
        <n x="32"/>
        <n x="59" s="1"/>
        <n x="4"/>
      </t>
    </mdx>
    <mdx n="0" f="v">
      <t c="6" fi="0">
        <n x="46" s="1"/>
        <n x="47" s="1"/>
        <n x="31"/>
        <n x="32"/>
        <n x="60" s="1"/>
        <n x="4"/>
      </t>
    </mdx>
    <mdx n="0" f="v">
      <t c="6" fi="0">
        <n x="46" s="1"/>
        <n x="47" s="1"/>
        <n x="21"/>
        <n x="33"/>
        <n x="51" s="1"/>
        <n x="4"/>
      </t>
    </mdx>
    <mdx n="0" f="v">
      <t c="6" fi="0">
        <n x="46" s="1"/>
        <n x="47" s="1"/>
        <n x="21"/>
        <n x="34"/>
        <n x="51" s="1"/>
        <n x="4"/>
      </t>
    </mdx>
    <mdx n="0" f="v">
      <t c="6" fi="0">
        <n x="46" s="1"/>
        <n x="61"/>
        <n x="35"/>
        <n x="62"/>
        <n x="39"/>
        <n x="4"/>
      </t>
    </mdx>
    <mdx n="0" f="v">
      <t c="6" fi="0">
        <n x="46" s="1"/>
        <n x="61"/>
        <n x="35"/>
        <n x="63"/>
        <n x="39"/>
        <n x="4"/>
      </t>
    </mdx>
    <mdx n="0" f="v">
      <t c="6" fi="0">
        <n x="46" s="1"/>
        <n x="61"/>
        <n x="35"/>
        <n x="64"/>
        <n x="39"/>
        <n x="4"/>
      </t>
    </mdx>
    <mdx n="0" f="v">
      <t c="6" fi="0">
        <n x="46" s="1"/>
        <n x="61"/>
        <n x="35"/>
        <n x="65"/>
        <n x="39"/>
        <n x="4"/>
      </t>
    </mdx>
    <mdx n="0" f="v">
      <t c="6" fi="0">
        <n x="46" s="1"/>
        <n x="61"/>
        <n x="35"/>
        <n x="66"/>
        <n x="39"/>
        <n x="4"/>
      </t>
    </mdx>
    <mdx n="0" f="v">
      <t c="6" fi="0">
        <n x="46" s="1"/>
        <n x="61"/>
        <n x="35"/>
        <n x="67"/>
        <n x="39"/>
        <n x="4"/>
      </t>
    </mdx>
    <mdx n="0" f="v">
      <t c="6" fi="0">
        <n x="46" s="1"/>
        <n x="47" s="1"/>
        <n x="2"/>
        <n x="36"/>
        <n x="51" s="1"/>
        <n x="4"/>
      </t>
    </mdx>
    <mdx n="0" f="v">
      <t c="6" fi="0">
        <n x="46" s="1"/>
        <n x="47" s="1"/>
        <n x="2"/>
        <n x="37"/>
        <n x="51" s="1"/>
        <n x="4"/>
      </t>
    </mdx>
    <mdx n="0" f="v">
      <t c="6" fi="0">
        <n x="46" s="1"/>
        <n x="61"/>
        <n x="35"/>
        <n x="68"/>
        <n x="39"/>
        <n x="4"/>
      </t>
    </mdx>
    <mdx n="0" f="v">
      <t c="6" fi="0">
        <n x="46" s="1"/>
        <n x="61"/>
        <n x="35"/>
        <n x="69"/>
        <n x="39"/>
        <n x="4"/>
      </t>
    </mdx>
    <mdx n="0" f="v">
      <t c="6" fi="0">
        <n x="46" s="1"/>
        <n x="61"/>
        <n x="35"/>
        <n x="70"/>
        <n x="39"/>
        <n x="4"/>
      </t>
    </mdx>
    <mdx n="0" f="v">
      <t c="6" fi="0">
        <n x="46" s="1"/>
        <n x="61"/>
        <n x="35"/>
        <n x="71"/>
        <n x="39"/>
        <n x="4"/>
      </t>
    </mdx>
    <mdx n="0" f="v">
      <t c="6" fi="0">
        <n x="46" s="1"/>
        <n x="61"/>
        <n x="35"/>
        <n x="72"/>
        <n x="39"/>
        <n x="4"/>
      </t>
    </mdx>
    <mdx n="0" f="v">
      <t c="6" fi="0">
        <n x="46" s="1"/>
        <n x="61"/>
        <n x="35"/>
        <n x="73"/>
        <n x="39"/>
        <n x="4"/>
      </t>
    </mdx>
    <mdx n="0" f="v">
      <t c="6" fi="0">
        <n x="46" s="1"/>
        <n x="61"/>
        <n x="35"/>
        <n x="74"/>
        <n x="39"/>
        <n x="4"/>
      </t>
    </mdx>
    <mdx n="0" f="v">
      <t c="6" fi="0">
        <n x="44" s="1"/>
        <n x="47" s="1"/>
        <n x="2"/>
        <n x="3"/>
        <n x="51" s="1"/>
        <n x="4"/>
      </t>
    </mdx>
    <mdx n="0" f="v">
      <t c="6" fi="0">
        <n x="44" s="1"/>
        <n x="47" s="1"/>
        <n x="2"/>
        <n x="5"/>
        <n x="51" s="1"/>
        <n x="4"/>
      </t>
    </mdx>
    <mdx n="0" f="v">
      <t c="6" fi="0">
        <n x="44" s="1"/>
        <n x="47" s="1"/>
        <n x="2"/>
        <n x="52"/>
        <n x="51" s="1"/>
        <n x="4"/>
      </t>
    </mdx>
    <mdx n="0" f="v">
      <t c="6" fi="0">
        <n x="44" s="1"/>
        <n x="47" s="1"/>
        <n x="2"/>
        <n x="6"/>
        <n x="51" s="1"/>
        <n x="4"/>
      </t>
    </mdx>
    <mdx n="0" f="v">
      <t c="6" fi="0">
        <n x="44" s="1"/>
        <n x="47" s="1"/>
        <n x="2"/>
        <n x="7"/>
        <n x="51" s="1"/>
        <n x="4"/>
      </t>
    </mdx>
    <mdx n="0" f="v">
      <t c="6" fi="0">
        <n x="44" s="1"/>
        <n x="47" s="1"/>
        <n x="2"/>
        <n x="53"/>
        <n x="51" s="1"/>
        <n x="4"/>
      </t>
    </mdx>
    <mdx n="0" f="v">
      <t c="6" fi="0">
        <n x="44" s="1"/>
        <n x="47" s="1"/>
        <n x="2"/>
        <n x="8"/>
        <n x="51" s="1"/>
        <n x="4"/>
      </t>
    </mdx>
    <mdx n="0" f="v">
      <t c="6" fi="0">
        <n x="44" s="1"/>
        <n x="47" s="1"/>
        <n x="2"/>
        <n x="9"/>
        <n x="51" s="1"/>
        <n x="4"/>
      </t>
    </mdx>
    <mdx n="0" f="v">
      <t c="6" fi="0">
        <n x="44" s="1"/>
        <n x="47" s="1"/>
        <n x="2"/>
        <n x="10"/>
        <n x="51" s="1"/>
        <n x="4"/>
      </t>
    </mdx>
    <mdx n="0" f="v">
      <t c="6" fi="0">
        <n x="44" s="1"/>
        <n x="47" s="1"/>
        <n x="2"/>
        <n x="11"/>
        <n x="51" s="1"/>
        <n x="4"/>
      </t>
    </mdx>
    <mdx n="0" f="v">
      <t c="6" fi="0">
        <n x="44" s="1"/>
        <n x="47" s="1"/>
        <n x="2"/>
        <n x="12"/>
        <n x="51" s="1"/>
        <n x="4"/>
      </t>
    </mdx>
    <mdx n="0" f="v">
      <t c="6" fi="0">
        <n x="44" s="1"/>
        <n x="47" s="1"/>
        <n x="2"/>
        <n x="13"/>
        <n x="51" s="1"/>
        <n x="4"/>
      </t>
    </mdx>
    <mdx n="0" f="v">
      <t c="6" fi="0">
        <n x="44" s="1"/>
        <n x="47" s="1"/>
        <n x="2"/>
        <n x="14"/>
        <n x="51" s="1"/>
        <n x="4"/>
      </t>
    </mdx>
    <mdx n="0" f="v">
      <t c="6" fi="0">
        <n x="44" s="1"/>
        <n x="47" s="1"/>
        <n x="2"/>
        <n x="15"/>
        <n x="51" s="1"/>
        <n x="4"/>
      </t>
    </mdx>
    <mdx n="0" f="v">
      <t c="6" fi="0">
        <n x="44" s="1"/>
        <n x="47" s="1"/>
        <n x="2"/>
        <n x="16"/>
        <n x="51" s="1"/>
        <n x="4"/>
      </t>
    </mdx>
    <mdx n="0" f="v">
      <t c="6" fi="0">
        <n x="44" s="1"/>
        <n x="47" s="1"/>
        <n x="2"/>
        <n x="17"/>
        <n x="51" s="1"/>
        <n x="4"/>
      </t>
    </mdx>
    <mdx n="0" f="v">
      <t c="6" fi="0">
        <n x="44" s="1"/>
        <n x="47" s="1"/>
        <n x="2"/>
        <n x="54"/>
        <n x="51" s="1"/>
        <n x="4"/>
      </t>
    </mdx>
    <mdx n="0" f="v">
      <t c="6" fi="0">
        <n x="44" s="1"/>
        <n x="47" s="1"/>
        <n x="2"/>
        <n x="18"/>
        <n x="51" s="1"/>
        <n x="4"/>
      </t>
    </mdx>
    <mdx n="0" f="v">
      <t c="6" fi="0">
        <n x="44" s="1"/>
        <n x="47" s="1"/>
        <n x="2"/>
        <n x="19"/>
        <n x="51" s="1"/>
        <n x="4"/>
      </t>
    </mdx>
    <mdx n="0" f="v">
      <t c="6" fi="0">
        <n x="44" s="1"/>
        <n x="47" s="1"/>
        <n x="2"/>
        <n x="20"/>
        <n x="51" s="1"/>
        <n x="4"/>
      </t>
    </mdx>
    <mdx n="0" f="v">
      <t c="6" fi="0">
        <n x="44" s="1"/>
        <n x="47" s="1"/>
        <n x="21"/>
        <n x="55" s="1"/>
        <n x="51" s="1"/>
        <n x="4"/>
      </t>
    </mdx>
    <mdx n="0" f="v">
      <t c="6" fi="0">
        <n x="44" s="1"/>
        <n x="47" s="1"/>
        <n x="21"/>
        <n x="22"/>
        <n x="51" s="1"/>
        <n x="4"/>
      </t>
    </mdx>
    <mdx n="0" f="v">
      <t c="6" fi="0">
        <n x="44" s="1"/>
        <n x="47" s="1"/>
        <n x="21"/>
        <n x="23"/>
        <n x="51" s="1"/>
        <n x="4"/>
      </t>
    </mdx>
    <mdx n="0" f="v">
      <t c="6" fi="0">
        <n x="44" s="1"/>
        <n x="47" s="1"/>
        <n x="21"/>
        <n x="24"/>
        <n x="51" s="1"/>
        <n x="4"/>
      </t>
    </mdx>
    <mdx n="0" f="v">
      <t c="6" fi="0">
        <n x="44" s="1"/>
        <n x="47" s="1"/>
        <n x="21"/>
        <n x="25"/>
        <n x="51" s="1"/>
        <n x="4"/>
      </t>
    </mdx>
    <mdx n="0" f="v">
      <t c="6" fi="0">
        <n x="44" s="1"/>
        <n x="47" s="1"/>
        <n x="21"/>
        <n x="26"/>
        <n x="51" s="1"/>
        <n x="4"/>
      </t>
    </mdx>
    <mdx n="0" f="v">
      <t c="6" fi="0">
        <n x="44" s="1"/>
        <n x="47" s="1"/>
        <n x="21"/>
        <n x="56"/>
        <n x="51" s="1"/>
        <n x="4"/>
      </t>
    </mdx>
    <mdx n="0" f="v">
      <t c="6" fi="0">
        <n x="44" s="1"/>
        <n x="47" s="1"/>
        <n x="21"/>
        <n x="57"/>
        <n x="51" s="1"/>
        <n x="4"/>
      </t>
    </mdx>
    <mdx n="0" f="v">
      <t c="6" fi="0">
        <n x="44" s="1"/>
        <n x="47" s="1"/>
        <n x="21"/>
        <n x="58"/>
        <n x="51" s="1"/>
        <n x="4"/>
      </t>
    </mdx>
    <mdx n="0" f="v">
      <t c="6" fi="0">
        <n x="44" s="1"/>
        <n x="47" s="1"/>
        <n x="21"/>
        <n x="27"/>
        <n x="51" s="1"/>
        <n x="4"/>
      </t>
    </mdx>
    <mdx n="0" f="v">
      <t c="6" fi="0">
        <n x="44" s="1"/>
        <n x="47" s="1"/>
        <n x="21"/>
        <n x="28"/>
        <n x="51" s="1"/>
        <n x="4"/>
      </t>
    </mdx>
    <mdx n="0" f="v">
      <t c="6" fi="0">
        <n x="44" s="1"/>
        <n x="47" s="1"/>
        <n x="21"/>
        <n x="29"/>
        <n x="51" s="1"/>
        <n x="4"/>
      </t>
    </mdx>
    <mdx n="0" f="v">
      <t c="6" fi="0">
        <n x="44" s="1"/>
        <n x="47" s="1"/>
        <n x="21"/>
        <n x="30"/>
        <n x="51" s="1"/>
        <n x="4"/>
      </t>
    </mdx>
    <mdx n="0" f="v">
      <t c="6" fi="0">
        <n x="44" s="1"/>
        <n x="47" s="1"/>
        <n x="31"/>
        <n x="32"/>
        <n x="59" s="1"/>
        <n x="4"/>
      </t>
    </mdx>
    <mdx n="0" f="v">
      <t c="6" fi="0">
        <n x="44" s="1"/>
        <n x="47" s="1"/>
        <n x="31"/>
        <n x="32"/>
        <n x="60" s="1"/>
        <n x="4"/>
      </t>
    </mdx>
    <mdx n="0" f="v">
      <t c="6" fi="0">
        <n x="44" s="1"/>
        <n x="47" s="1"/>
        <n x="21"/>
        <n x="33"/>
        <n x="51" s="1"/>
        <n x="4"/>
      </t>
    </mdx>
    <mdx n="0" f="v">
      <t c="6" fi="0">
        <n x="44" s="1"/>
        <n x="47" s="1"/>
        <n x="21"/>
        <n x="34"/>
        <n x="51" s="1"/>
        <n x="4"/>
      </t>
    </mdx>
    <mdx n="0" f="v">
      <t c="6" fi="0">
        <n x="44" s="1"/>
        <n x="61"/>
        <n x="35"/>
        <n x="62"/>
        <n x="39"/>
        <n x="4"/>
      </t>
    </mdx>
    <mdx n="0" f="v">
      <t c="6" fi="0">
        <n x="44" s="1"/>
        <n x="61"/>
        <n x="35"/>
        <n x="63"/>
        <n x="39"/>
        <n x="4"/>
      </t>
    </mdx>
    <mdx n="0" f="v">
      <t c="6" fi="0">
        <n x="44" s="1"/>
        <n x="61"/>
        <n x="35"/>
        <n x="64"/>
        <n x="39"/>
        <n x="4"/>
      </t>
    </mdx>
    <mdx n="0" f="v">
      <t c="6" fi="0">
        <n x="44" s="1"/>
        <n x="61"/>
        <n x="35"/>
        <n x="65"/>
        <n x="39"/>
        <n x="4"/>
      </t>
    </mdx>
    <mdx n="0" f="v">
      <t c="6" fi="0">
        <n x="44" s="1"/>
        <n x="61"/>
        <n x="35"/>
        <n x="66"/>
        <n x="39"/>
        <n x="4"/>
      </t>
    </mdx>
    <mdx n="0" f="v">
      <t c="6" fi="0">
        <n x="44" s="1"/>
        <n x="61"/>
        <n x="35"/>
        <n x="67"/>
        <n x="39"/>
        <n x="4"/>
      </t>
    </mdx>
    <mdx n="0" f="v">
      <t c="6" fi="0">
        <n x="44" s="1"/>
        <n x="47" s="1"/>
        <n x="2"/>
        <n x="36"/>
        <n x="51" s="1"/>
        <n x="4"/>
      </t>
    </mdx>
    <mdx n="0" f="v">
      <t c="6" fi="0">
        <n x="44" s="1"/>
        <n x="47" s="1"/>
        <n x="2"/>
        <n x="37"/>
        <n x="51" s="1"/>
        <n x="4"/>
      </t>
    </mdx>
    <mdx n="0" f="v">
      <t c="6" fi="0">
        <n x="44" s="1"/>
        <n x="61"/>
        <n x="35"/>
        <n x="68"/>
        <n x="39"/>
        <n x="4"/>
      </t>
    </mdx>
    <mdx n="0" f="v">
      <t c="6" fi="0">
        <n x="44" s="1"/>
        <n x="61"/>
        <n x="35"/>
        <n x="69"/>
        <n x="39"/>
        <n x="4"/>
      </t>
    </mdx>
    <mdx n="0" f="v">
      <t c="6" fi="0">
        <n x="44" s="1"/>
        <n x="61"/>
        <n x="35"/>
        <n x="70"/>
        <n x="39"/>
        <n x="4"/>
      </t>
    </mdx>
    <mdx n="0" f="v">
      <t c="6" fi="0">
        <n x="44" s="1"/>
        <n x="61"/>
        <n x="35"/>
        <n x="71"/>
        <n x="39"/>
        <n x="4"/>
      </t>
    </mdx>
    <mdx n="0" f="v">
      <t c="6" fi="0">
        <n x="44" s="1"/>
        <n x="61"/>
        <n x="35"/>
        <n x="72"/>
        <n x="39"/>
        <n x="4"/>
      </t>
    </mdx>
    <mdx n="0" f="v">
      <t c="6" fi="0">
        <n x="44" s="1"/>
        <n x="61"/>
        <n x="35"/>
        <n x="73"/>
        <n x="39"/>
        <n x="4"/>
      </t>
    </mdx>
    <mdx n="0" f="v">
      <t c="6" fi="0">
        <n x="44" s="1"/>
        <n x="61"/>
        <n x="35"/>
        <n x="74"/>
        <n x="39"/>
        <n x="4"/>
      </t>
    </mdx>
    <mdx n="0" f="v">
      <t c="5" fi="0">
        <n x="76"/>
        <n x="2"/>
        <n x="77" s="1"/>
        <n x="78"/>
        <n x="79"/>
      </t>
    </mdx>
    <mdx n="0" f="v">
      <t c="5" fi="0">
        <n x="76"/>
        <n x="31"/>
        <n x="80" s="1"/>
        <n x="81"/>
        <n x="79"/>
      </t>
    </mdx>
    <mdx n="0" f="v">
      <t c="5" fi="0">
        <n x="76"/>
        <n x="31"/>
        <n x="82" s="1"/>
        <n x="81"/>
        <n x="79"/>
      </t>
    </mdx>
    <mdx n="0" f="v">
      <t c="5" fi="0">
        <n x="76"/>
        <n x="31"/>
        <n x="83" s="1"/>
        <n x="81"/>
        <n x="79"/>
      </t>
    </mdx>
    <mdx n="0" f="v">
      <t c="5" fi="0">
        <n x="76"/>
        <n x="2"/>
        <n x="84" s="1"/>
        <n x="78"/>
        <n x="79"/>
      </t>
    </mdx>
    <mdx n="0" f="v">
      <t c="5" fi="0">
        <n x="76"/>
        <n x="2"/>
        <n x="85" s="1"/>
        <n x="78"/>
        <n x="79"/>
      </t>
    </mdx>
    <mdx n="0" f="v">
      <t c="5" fi="0">
        <n x="76"/>
        <n x="2"/>
        <n x="86" s="1"/>
        <n x="78"/>
        <n x="79"/>
      </t>
    </mdx>
    <mdx n="0" f="v">
      <t c="5" fi="0">
        <n x="76"/>
        <n x="87"/>
        <n x="88" s="1"/>
        <n x="78"/>
        <n x="79"/>
      </t>
    </mdx>
    <mdx n="0" f="v">
      <t c="5" fi="0">
        <n x="76"/>
        <n x="87"/>
        <n x="89" s="1"/>
        <n x="78"/>
        <n x="79"/>
      </t>
    </mdx>
    <mdx n="0" f="v">
      <t c="5" fi="0">
        <n x="76"/>
        <n x="87"/>
        <n x="90" s="1"/>
        <n x="78"/>
        <n x="79"/>
      </t>
    </mdx>
    <mdx n="0" f="v">
      <t c="5" fi="0">
        <n x="76"/>
        <n x="35"/>
        <n x="91" s="1"/>
        <n x="39"/>
        <n x="79"/>
      </t>
    </mdx>
    <mdx n="0" f="v">
      <t c="5" fi="0">
        <n x="61"/>
        <n x="35"/>
        <n x="92" s="1"/>
        <n x="81"/>
        <n x="79"/>
      </t>
    </mdx>
    <mdx n="0" f="v">
      <t c="5" fi="0">
        <n x="93"/>
        <n x="35"/>
        <n x="92" s="1"/>
        <n x="81"/>
        <n x="79"/>
      </t>
    </mdx>
    <mdx n="0" f="v">
      <t c="5" fi="0">
        <n x="94"/>
        <n x="35"/>
        <n x="92" s="1"/>
        <n x="81"/>
        <n x="79"/>
      </t>
    </mdx>
    <mdx n="0" f="v">
      <t c="5" fi="0">
        <n x="95"/>
        <n x="35"/>
        <n x="92" s="1"/>
        <n x="81"/>
        <n x="79"/>
      </t>
    </mdx>
    <mdx n="0" f="v">
      <t c="6" fi="0">
        <n x="76"/>
        <n x="35"/>
        <n x="96" s="1"/>
        <n x="39"/>
        <n x="79"/>
        <n x="97"/>
      </t>
    </mdx>
    <mdx n="0" f="v">
      <t c="5" fi="0">
        <n x="61"/>
        <n x="31"/>
        <n x="80" s="1"/>
        <n x="81"/>
        <n x="79"/>
      </t>
    </mdx>
    <mdx n="0" f="v">
      <t c="5" fi="0">
        <n x="93"/>
        <n x="31"/>
        <n x="80" s="1"/>
        <n x="81"/>
        <n x="79"/>
      </t>
    </mdx>
    <mdx n="0" f="v">
      <t c="5" fi="0">
        <n x="94"/>
        <n x="31"/>
        <n x="80" s="1"/>
        <n x="81"/>
        <n x="79"/>
      </t>
    </mdx>
    <mdx n="0" f="v">
      <t c="5" fi="0">
        <n x="95"/>
        <n x="31"/>
        <n x="80" s="1"/>
        <n x="81"/>
        <n x="79"/>
      </t>
    </mdx>
    <mdx n="0" f="v">
      <t c="5" fi="0">
        <n x="61"/>
        <n x="31"/>
        <n x="82" s="1"/>
        <n x="81"/>
        <n x="79"/>
      </t>
    </mdx>
    <mdx n="0" f="v">
      <t c="5" fi="0">
        <n x="93"/>
        <n x="31"/>
        <n x="82" s="1"/>
        <n x="81"/>
        <n x="79"/>
      </t>
    </mdx>
    <mdx n="0" f="v">
      <t c="5" fi="0">
        <n x="94"/>
        <n x="31"/>
        <n x="82" s="1"/>
        <n x="81"/>
        <n x="79"/>
      </t>
    </mdx>
    <mdx n="0" f="v">
      <t c="5" fi="0">
        <n x="95"/>
        <n x="31"/>
        <n x="82" s="1"/>
        <n x="81"/>
        <n x="79"/>
      </t>
    </mdx>
    <mdx n="0" f="v">
      <t c="5" fi="0">
        <n x="61"/>
        <n x="31"/>
        <n x="83" s="1"/>
        <n x="81"/>
        <n x="79"/>
      </t>
    </mdx>
    <mdx n="0" f="v">
      <t c="5" fi="0">
        <n x="93"/>
        <n x="31"/>
        <n x="83" s="1"/>
        <n x="81"/>
        <n x="79"/>
      </t>
    </mdx>
    <mdx n="0" f="v">
      <t c="5" fi="0">
        <n x="94"/>
        <n x="31"/>
        <n x="83" s="1"/>
        <n x="81"/>
        <n x="79"/>
      </t>
    </mdx>
    <mdx n="0" f="v">
      <t c="5" fi="0">
        <n x="95"/>
        <n x="31"/>
        <n x="83" s="1"/>
        <n x="81"/>
        <n x="79"/>
      </t>
    </mdx>
    <mdx n="0" f="v">
      <t c="5" fi="0">
        <n x="76"/>
        <n x="87"/>
        <n x="98" s="1"/>
        <n x="78"/>
        <n x="79"/>
      </t>
    </mdx>
  </mdxMetadata>
  <valueMetadata count="49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</valueMetadata>
</metadata>
</file>

<file path=xl/sharedStrings.xml><?xml version="1.0" encoding="utf-8"?>
<sst xmlns="http://schemas.openxmlformats.org/spreadsheetml/2006/main" count="2638" uniqueCount="901">
  <si>
    <t>Ref</t>
  </si>
  <si>
    <t>Deutsch</t>
  </si>
  <si>
    <t>Französisch</t>
  </si>
  <si>
    <t>Leistungsbearbeitungsaufwendungen</t>
  </si>
  <si>
    <t>Frais occasionnés par le traitement des prestations</t>
  </si>
  <si>
    <t>Anteile an Anlagefonds</t>
  </si>
  <si>
    <t>Parts de fonds de placement</t>
  </si>
  <si>
    <t>Flüssige Mittel</t>
  </si>
  <si>
    <t>Liquidités et dépôts à terme</t>
  </si>
  <si>
    <t>Autres placements de capitaux</t>
  </si>
  <si>
    <t>Teuerungsrückstellungen</t>
  </si>
  <si>
    <t>Abschlussaufwendungen</t>
  </si>
  <si>
    <t>Frais d'acquisition</t>
  </si>
  <si>
    <t>Aufwendungen für Marketing und Werbung</t>
  </si>
  <si>
    <t>Charges pour le marketing et la publicité</t>
  </si>
  <si>
    <t>Valorisationskorrektur</t>
  </si>
  <si>
    <t>Gains ou pertes de changes sur les monnaies étrangères</t>
  </si>
  <si>
    <t>Risikoprämien</t>
  </si>
  <si>
    <t>Primes de risque</t>
  </si>
  <si>
    <t>Kostenprämien</t>
  </si>
  <si>
    <t>Primes de frais</t>
  </si>
  <si>
    <t>Leistungen infolge Alter</t>
  </si>
  <si>
    <t>Prestations en cas de vieillesse</t>
  </si>
  <si>
    <t>Actifs</t>
  </si>
  <si>
    <t>Placements de capitaux directs</t>
  </si>
  <si>
    <t>TER-Kosten</t>
  </si>
  <si>
    <t>Frais TER</t>
  </si>
  <si>
    <t>TTC-Kosten</t>
  </si>
  <si>
    <t>Frais TTC</t>
  </si>
  <si>
    <t>SC-Kosten</t>
  </si>
  <si>
    <t>Frais SC</t>
  </si>
  <si>
    <t>Vermögensverwaltungskosten (netto gemäss Betriebsrechnung BV)</t>
  </si>
  <si>
    <t xml:space="preserve">Frais de gestion de la fortune (net selon comptabilité séparée prévoyance) </t>
  </si>
  <si>
    <t>Vermögensverwaltungskosten (brutto gemäss OAK-Schema)</t>
  </si>
  <si>
    <t xml:space="preserve">Frais de gestion de la fortune (brut selon schéma CHS) </t>
  </si>
  <si>
    <t>Aktivierte Kosten</t>
  </si>
  <si>
    <t>Charges activées</t>
  </si>
  <si>
    <t>Unterhalts- und Instandhaltungskosten Liegenschaften</t>
  </si>
  <si>
    <t>Frais d'entretien et de maintien des immeubles</t>
  </si>
  <si>
    <t>Offenlegungsschema gegenüber den versicherten Vorsorgeeinrichtungen</t>
  </si>
  <si>
    <t>Schéma de publication aux institutions de prévoyance</t>
  </si>
  <si>
    <t>Betriebsrechnung berufliche Vorsorge</t>
  </si>
  <si>
    <t>Comptabilité de la prévoyance professionnelle</t>
  </si>
  <si>
    <t>Minimal-Anforderungen der FINMA</t>
  </si>
  <si>
    <t>Exigences minimales de la FINMA</t>
  </si>
  <si>
    <t>I.  Erfolgsrechnung</t>
  </si>
  <si>
    <t>I.  Compte de résultat</t>
  </si>
  <si>
    <t>Ertrag</t>
  </si>
  <si>
    <t>Produit</t>
  </si>
  <si>
    <t>Primes (brutes émises)</t>
  </si>
  <si>
    <t>Ergebnis aus Veräusserungen</t>
  </si>
  <si>
    <t>Résultat sur réalisations</t>
  </si>
  <si>
    <t>Währungsergebnis</t>
  </si>
  <si>
    <t>Résultat monétaire</t>
  </si>
  <si>
    <t>Saldo aus Zu- und Abschreibungen</t>
  </si>
  <si>
    <t>Solde entre plus-values et amortissements</t>
  </si>
  <si>
    <t>Zinsaufwand</t>
  </si>
  <si>
    <t>Charges d'intérêt</t>
  </si>
  <si>
    <t>Aufwand</t>
  </si>
  <si>
    <t>Charges</t>
  </si>
  <si>
    <t>Kapitalleistungen</t>
  </si>
  <si>
    <t>Prestations en capital</t>
  </si>
  <si>
    <t>Rentenleistungen</t>
  </si>
  <si>
    <t>Prestations de rentes</t>
  </si>
  <si>
    <t>Rückkaufswerte aus Vertragsauflösungen</t>
  </si>
  <si>
    <t>Valeurs de rachat résultant de résiliations de contrat</t>
  </si>
  <si>
    <t>Altersguthaben</t>
  </si>
  <si>
    <t>Avoirs de vieillesse</t>
  </si>
  <si>
    <t>Deckungskapital für laufende Alters- und Hinterbliebenenrenten</t>
  </si>
  <si>
    <t>Provision mathématique des rentes de vieillesse et de survivants en cours</t>
  </si>
  <si>
    <t>Deckungskapital Freizügigkeitspolicen</t>
  </si>
  <si>
    <t>Provision mathématique des polices de libre passage</t>
  </si>
  <si>
    <t>Betriebsergebnis</t>
  </si>
  <si>
    <t>Résultat d'exploitation</t>
  </si>
  <si>
    <t>II.  Bilanz</t>
  </si>
  <si>
    <t>II.  Bilan</t>
  </si>
  <si>
    <t>Aktiven</t>
  </si>
  <si>
    <t>Kapitalanlagen</t>
  </si>
  <si>
    <t>Placements de capitaux</t>
  </si>
  <si>
    <t>Übrige Aktiven</t>
  </si>
  <si>
    <t>Autres actifs</t>
  </si>
  <si>
    <t>Passiven</t>
  </si>
  <si>
    <t>Passifs</t>
  </si>
  <si>
    <t>Obligatorium</t>
  </si>
  <si>
    <t>Überobligatorium</t>
  </si>
  <si>
    <t>Gutgeschriebene Überschussanteile</t>
  </si>
  <si>
    <t>Überschussfonds</t>
  </si>
  <si>
    <t>Fonds d'excédents</t>
  </si>
  <si>
    <t>Übrige Passiven</t>
  </si>
  <si>
    <t>Autres passifs</t>
  </si>
  <si>
    <t>Technischer Zinssatz für die Bewertung der Rentenverpflichtungen</t>
  </si>
  <si>
    <t>Intérêt technique pour l'évaluation des engagements de rente</t>
  </si>
  <si>
    <t>Direkte Kapitalanlagen</t>
  </si>
  <si>
    <t>Anzahl aktive Versicherte</t>
  </si>
  <si>
    <t>Nombre d'assurés actifs</t>
  </si>
  <si>
    <t>Anzahl Rentenbezüger</t>
  </si>
  <si>
    <t>Nombres de bénéficiaires de rentes</t>
  </si>
  <si>
    <t>Anzahl Freizügigkeitspolicen</t>
  </si>
  <si>
    <t>Nombre de polices de libre passage</t>
  </si>
  <si>
    <t>Summe der Ertragskomponenten</t>
  </si>
  <si>
    <t>Somme des composantes du produit</t>
  </si>
  <si>
    <t>Sparprozess (Kapitalanlageertrag)</t>
  </si>
  <si>
    <t>Processus d'épargne (Produits des placements de capitaux)</t>
  </si>
  <si>
    <t>Risikoprozess (Risikoprämien)</t>
  </si>
  <si>
    <t>Processus de risque (Primes de risque)</t>
  </si>
  <si>
    <t>Kostenprozess (Kostenprämien)</t>
  </si>
  <si>
    <t>Processus de frais (Primes de frais)</t>
  </si>
  <si>
    <t>Summe der Aufwendungen</t>
  </si>
  <si>
    <t>Somme des charges</t>
  </si>
  <si>
    <t>Sparprozess (hauptsächlich techn. Verzinsung)</t>
  </si>
  <si>
    <t>Processus d'épargne (princ. Intérêts techniques)</t>
  </si>
  <si>
    <t>Risikoprozess (hauptsächlich Todesfall- und Inv.leistungen)</t>
  </si>
  <si>
    <t>Processus de risque (princ. prest. en cas de décès et d'inv.)</t>
  </si>
  <si>
    <t>Kostenprozess (hauptsächlich Verwaltungskosten)</t>
  </si>
  <si>
    <t>Processus de frais (princ. frais de gestion)</t>
  </si>
  <si>
    <t>Bruttoergebnis der Betriebsrechnung  b)</t>
  </si>
  <si>
    <t>Résultat brut d'exploitation  b)</t>
  </si>
  <si>
    <t>Langlebigkeitsrisiko</t>
  </si>
  <si>
    <t>risque de longévité</t>
  </si>
  <si>
    <t>Deckungslücken bei Rentenumwandlung</t>
  </si>
  <si>
    <t>Lacunes de couverture en cas de conversion en rentes</t>
  </si>
  <si>
    <t>Zinsgarantien</t>
  </si>
  <si>
    <t>Garanties d'intérêt</t>
  </si>
  <si>
    <t>Wertschwankungen Kapitalanlagen</t>
  </si>
  <si>
    <t>Fluctuations de la valeur des placements de capitaux</t>
  </si>
  <si>
    <t>Gemeldete noch nicht erledigte Versicherungsfälle  c)</t>
  </si>
  <si>
    <t>Sinistres annoncés mais non encore liquidés  c)</t>
  </si>
  <si>
    <t>Eingetretene noch nicht gemeldete Versicherungsfälle</t>
  </si>
  <si>
    <t>Sinistres survenus mais non encore annoncés</t>
  </si>
  <si>
    <t>Schadenschwankungen</t>
  </si>
  <si>
    <t>Fluctuations de sinistres</t>
  </si>
  <si>
    <t>Tarifumstellungen und Tarifsanierungen</t>
  </si>
  <si>
    <t>Adaptations et assainissements de tarifs</t>
  </si>
  <si>
    <t>Kosten für zusätzlich aufgenommenes Risikokapital</t>
  </si>
  <si>
    <t>Frais pour capital risque supplémentaire</t>
  </si>
  <si>
    <t>Zuweisung an den Überschussfonds</t>
  </si>
  <si>
    <t>Attribution au fonds d'excédents</t>
  </si>
  <si>
    <t>Ergebnis der Betriebsrechnung</t>
  </si>
  <si>
    <t>Résutat d'exploitation de l'exercice</t>
  </si>
  <si>
    <t>Ausschüttungsquote</t>
  </si>
  <si>
    <t>Quote-part de distribution</t>
  </si>
  <si>
    <t>600a</t>
  </si>
  <si>
    <t>601a</t>
  </si>
  <si>
    <t>602a</t>
  </si>
  <si>
    <t>603a</t>
  </si>
  <si>
    <t>604a</t>
  </si>
  <si>
    <t>605a</t>
  </si>
  <si>
    <t>605e</t>
  </si>
  <si>
    <t>Total BV</t>
  </si>
  <si>
    <t>Total PP</t>
  </si>
  <si>
    <t>606a</t>
  </si>
  <si>
    <t>607a</t>
  </si>
  <si>
    <t>Gebuchte Brutto-Prämien</t>
  </si>
  <si>
    <t>608b</t>
  </si>
  <si>
    <t>Sparprämien</t>
  </si>
  <si>
    <t>Primes d'épargne</t>
  </si>
  <si>
    <t>609c</t>
  </si>
  <si>
    <t>Altersgutschriften</t>
  </si>
  <si>
    <t>Cotisation épargne</t>
  </si>
  <si>
    <t>610c</t>
  </si>
  <si>
    <t>Individuelle Einlagen infolge Diensteintritt, Einkauf, WEF oder Scheidung</t>
  </si>
  <si>
    <t>Prime unique individuelle suite à un libre passage, rachat, séparation ou remboursement d'un versement anticipé</t>
  </si>
  <si>
    <t>611c</t>
  </si>
  <si>
    <t>Eingebrachte Altersguthaben bei Vertragsübernahmen</t>
  </si>
  <si>
    <t>Avoirs de vieillesse reçus suite à un reprise de contrat</t>
  </si>
  <si>
    <t>612c</t>
  </si>
  <si>
    <t>Einlagen für Alters- und Hinterbliebenenrenten</t>
  </si>
  <si>
    <t>Prime unique reçue suite à reprise d'une rente de vieillesse ou une rente de survivant</t>
  </si>
  <si>
    <t>613c</t>
  </si>
  <si>
    <t>Einlagen für Invaliden- und Invalidenkinderrenten</t>
  </si>
  <si>
    <t>Prime unique reçue suite à reprise d'une rente d'invalidité ou rente d'enfant d'invalide</t>
  </si>
  <si>
    <t>614c</t>
  </si>
  <si>
    <t>Einlagen für Freizügigkeitspolicen</t>
  </si>
  <si>
    <t>Prime unique reçue suite à un libre-passage</t>
  </si>
  <si>
    <t>615b</t>
  </si>
  <si>
    <t>616b</t>
  </si>
  <si>
    <t>617a</t>
  </si>
  <si>
    <t>Nettokapitalerträge</t>
  </si>
  <si>
    <t>Revenus net des capitaux</t>
  </si>
  <si>
    <t>618b</t>
  </si>
  <si>
    <t>Bruttokapitalerträge</t>
  </si>
  <si>
    <t>Revenus brut des capitaux</t>
  </si>
  <si>
    <t>Obligationen</t>
  </si>
  <si>
    <t>Obligations</t>
  </si>
  <si>
    <t>Liegenschaften</t>
  </si>
  <si>
    <t>Immobiliers</t>
  </si>
  <si>
    <t>Hypotheken</t>
  </si>
  <si>
    <t>Hypothèques</t>
  </si>
  <si>
    <t>Übrige Kapitalanlagen</t>
  </si>
  <si>
    <t>628b</t>
  </si>
  <si>
    <t>Vermögensverwaltungskosten</t>
  </si>
  <si>
    <t>Charges pour placement de capitaux</t>
  </si>
  <si>
    <t>629a</t>
  </si>
  <si>
    <t>Übriger Ertrag</t>
  </si>
  <si>
    <t>Autres produits</t>
  </si>
  <si>
    <t>630a</t>
  </si>
  <si>
    <t>Rückversicherungsergebnis</t>
  </si>
  <si>
    <t>Résultat de réassurance</t>
  </si>
  <si>
    <t>631a</t>
  </si>
  <si>
    <t>632a</t>
  </si>
  <si>
    <t>Versicherungsleistungen</t>
  </si>
  <si>
    <t>Prestations d'assurance</t>
  </si>
  <si>
    <t>633b</t>
  </si>
  <si>
    <t>633j</t>
  </si>
  <si>
    <t>Quote</t>
  </si>
  <si>
    <t>Taux</t>
  </si>
  <si>
    <t>634c</t>
  </si>
  <si>
    <t>635c</t>
  </si>
  <si>
    <t>636b</t>
  </si>
  <si>
    <t>Leistungen infolge Tod und Invalidität</t>
  </si>
  <si>
    <t>Prestations suite à un décés ou une invalidité</t>
  </si>
  <si>
    <t>637c</t>
  </si>
  <si>
    <t>638c</t>
  </si>
  <si>
    <t>639b</t>
  </si>
  <si>
    <t>Individuelle Kapitalleistungen (FZL, WEF, Scheidung, FZP)</t>
  </si>
  <si>
    <t>Versement individuel suite à un libre passage, une séparation ou un versement anticipé</t>
  </si>
  <si>
    <t>640b</t>
  </si>
  <si>
    <t>641b</t>
  </si>
  <si>
    <t>642a</t>
  </si>
  <si>
    <t>Veränderung versicherungstechnische Rückstellungen</t>
  </si>
  <si>
    <t>Variation des provisions techniques</t>
  </si>
  <si>
    <t>643b</t>
  </si>
  <si>
    <t>644b</t>
  </si>
  <si>
    <t>Rückstellung für zukünftige Umwandlungssatzverluste</t>
  </si>
  <si>
    <t>Provision pour pertes future sur taux de conversion</t>
  </si>
  <si>
    <t>645b</t>
  </si>
  <si>
    <t>646b</t>
  </si>
  <si>
    <t>Deckungskapital für laufende Invaliden- und Invalidenkinderrenten</t>
  </si>
  <si>
    <t>Provisions mathématiques pour rentes d'invalidité et enfant d'invalide (rente en cours)</t>
  </si>
  <si>
    <t>647b</t>
  </si>
  <si>
    <t>648b</t>
  </si>
  <si>
    <t>Deckungskapital übrige Deckungen</t>
  </si>
  <si>
    <t>Provisions pour autres couvertures</t>
  </si>
  <si>
    <t>649b</t>
  </si>
  <si>
    <t>DK-Verstärkungen für Rentendeckungskapitalien und Freizügigkeitspolicen</t>
  </si>
  <si>
    <t>Renforcement de la provision mathématique des rentes en cours et des PLP</t>
  </si>
  <si>
    <t>650b</t>
  </si>
  <si>
    <t>Rückstellung für eingetretene noch nicht erledigte Versicherungsfälle (RBNS und IBNR)</t>
  </si>
  <si>
    <t>Provisions pour sinistres (RBNS et IBNR)</t>
  </si>
  <si>
    <t>651b</t>
  </si>
  <si>
    <t>Wertschwankungs- und Zinsgarantierückstellungen</t>
  </si>
  <si>
    <t>Provision pour fluctuation des valeur et pour garantie des taux</t>
  </si>
  <si>
    <t>652b</t>
  </si>
  <si>
    <t>Provision de renchérissement</t>
  </si>
  <si>
    <t>653b</t>
  </si>
  <si>
    <t>Übrige versicherungstechnische Rückstellungen</t>
  </si>
  <si>
    <t>Autres provisions techniques</t>
  </si>
  <si>
    <t>654a</t>
  </si>
  <si>
    <t>Zuweisung zum Überschussfonds</t>
  </si>
  <si>
    <t>655a</t>
  </si>
  <si>
    <t>Veränderung Prämienüberträge</t>
  </si>
  <si>
    <t>Variation du report de primes</t>
  </si>
  <si>
    <t>656a</t>
  </si>
  <si>
    <t>Abschluss- und Verwaltungskosten</t>
  </si>
  <si>
    <t>Frais de gestion et d'acquisition</t>
  </si>
  <si>
    <t>657a</t>
  </si>
  <si>
    <t>Übriger Aufwand</t>
  </si>
  <si>
    <t>Autres charges</t>
  </si>
  <si>
    <t>658a</t>
  </si>
  <si>
    <t>659a</t>
  </si>
  <si>
    <t>660a</t>
  </si>
  <si>
    <t>661a</t>
  </si>
  <si>
    <t>662b</t>
  </si>
  <si>
    <t>663b</t>
  </si>
  <si>
    <t>664c</t>
  </si>
  <si>
    <t>CHF</t>
  </si>
  <si>
    <t>665c</t>
  </si>
  <si>
    <t>FW</t>
  </si>
  <si>
    <t>Monnaies étrangères</t>
  </si>
  <si>
    <t>666b</t>
  </si>
  <si>
    <t>667b</t>
  </si>
  <si>
    <t>668b</t>
  </si>
  <si>
    <t>Aktien und Beteiligungen</t>
  </si>
  <si>
    <t>Actions et participations</t>
  </si>
  <si>
    <t>669b</t>
  </si>
  <si>
    <t>Alternative Kapitalanlagen</t>
  </si>
  <si>
    <t>Placement de produits alternatifs</t>
  </si>
  <si>
    <t>670b</t>
  </si>
  <si>
    <t>671b</t>
  </si>
  <si>
    <t>Netto-Guthaben aus derivativen Finanzinstrumenten</t>
  </si>
  <si>
    <t>Avoirs  nets  découlant d’instruments financiers dérivés</t>
  </si>
  <si>
    <t>672b</t>
  </si>
  <si>
    <t>673a</t>
  </si>
  <si>
    <t>Verpflichtungen aus derivativen Finanzinstrumenten</t>
  </si>
  <si>
    <t>Engagements découlant d'instruments dérivés</t>
  </si>
  <si>
    <t>674a</t>
  </si>
  <si>
    <t>675a</t>
  </si>
  <si>
    <t>Passive Rückversicherung</t>
  </si>
  <si>
    <t>Réassurance passive</t>
  </si>
  <si>
    <t>676a</t>
  </si>
  <si>
    <t>677a</t>
  </si>
  <si>
    <t>Versicherungstechnische Rückstellungen</t>
  </si>
  <si>
    <t>Provisions techniques</t>
  </si>
  <si>
    <t>678b</t>
  </si>
  <si>
    <t>679c</t>
  </si>
  <si>
    <t>obligatoire</t>
  </si>
  <si>
    <t>680c</t>
  </si>
  <si>
    <t>surobligatoire</t>
  </si>
  <si>
    <t>681b</t>
  </si>
  <si>
    <t>Rückstellung für zukünftige Rentenumwandlungssatzverluste</t>
  </si>
  <si>
    <t>682c</t>
  </si>
  <si>
    <t>683c</t>
  </si>
  <si>
    <t>684b</t>
  </si>
  <si>
    <t>685c</t>
  </si>
  <si>
    <t>686c</t>
  </si>
  <si>
    <t>687b</t>
  </si>
  <si>
    <t>688c</t>
  </si>
  <si>
    <t>689c</t>
  </si>
  <si>
    <t>690b</t>
  </si>
  <si>
    <t>691b</t>
  </si>
  <si>
    <t>692b</t>
  </si>
  <si>
    <t>Verstärkungen für Rentendeckungskapitalien</t>
  </si>
  <si>
    <t>Renforcement de la provision mathématique des rentes</t>
  </si>
  <si>
    <t>693b</t>
  </si>
  <si>
    <t>Rückstellung für eingetretene, noch nicht erledigte Versicherungsfälle (RBNS und IBNR)</t>
  </si>
  <si>
    <t>694b</t>
  </si>
  <si>
    <t>Rückstellungen für Zinsgarantien, Schaden- und Wertschwankungen</t>
  </si>
  <si>
    <t>Provision pour garantie d'intérêt, provision de fluctuation des sinitres et des valeurs de placement</t>
  </si>
  <si>
    <t>695b</t>
  </si>
  <si>
    <t>696b</t>
  </si>
  <si>
    <t>697c</t>
  </si>
  <si>
    <t>Stand Anfang Jahr</t>
  </si>
  <si>
    <t>Situation début d'année</t>
  </si>
  <si>
    <t>698c</t>
  </si>
  <si>
    <t>Teuerungsprämien brutto</t>
  </si>
  <si>
    <t>Prime de renchérissement but</t>
  </si>
  <si>
    <t>699c</t>
  </si>
  <si>
    <t>Kostenaufwand</t>
  </si>
  <si>
    <t>Charges de frais</t>
  </si>
  <si>
    <t>700c</t>
  </si>
  <si>
    <t>Aufwand für teuerungsbedingte Erhöhungen der Risikorenten</t>
  </si>
  <si>
    <t>Charges pour augmentations liées au renchérissement des rentes de risque</t>
  </si>
  <si>
    <t>701c</t>
  </si>
  <si>
    <t>Auflösung zugunsten Verstärkungen gem. Art. 149 Abs. 1 Bst. a</t>
  </si>
  <si>
    <t>Dissolution en faveur des renforcement selon art. 149 al. 1 let a</t>
  </si>
  <si>
    <t>702c</t>
  </si>
  <si>
    <t>Auflösung zugunsten Überschussfonds</t>
  </si>
  <si>
    <t>Dissolution en faveur du fond d'excédent</t>
  </si>
  <si>
    <t>703c</t>
  </si>
  <si>
    <t>Bildung zusätzliche Teuerungsrückstellungen</t>
  </si>
  <si>
    <t>Constitution de provision de renchérissement supplémentaire</t>
  </si>
  <si>
    <t>704a</t>
  </si>
  <si>
    <t>705b</t>
  </si>
  <si>
    <t>706b</t>
  </si>
  <si>
    <t>Verteilung an Vorsorgeeinrichtungen (Überschusszuteilung)</t>
  </si>
  <si>
    <t>Attribution à l'institution de prévoyance (attribution de l'excédent)</t>
  </si>
  <si>
    <t>707b</t>
  </si>
  <si>
    <t>Überschussbeteiligung laufendes Jahr (Überschusszuweisung)</t>
  </si>
  <si>
    <t>Participation aux excédents attribuée au fonds d'excédents pour l'année d'exercice</t>
  </si>
  <si>
    <t>708b</t>
  </si>
  <si>
    <t>Entnahme zur Deckung des Betriebsdefizits</t>
  </si>
  <si>
    <t>Prélèvement pour couvrir le déficit du compte d'exploitation</t>
  </si>
  <si>
    <t>709b</t>
  </si>
  <si>
    <t>710a</t>
  </si>
  <si>
    <t>Prämienüberträge</t>
  </si>
  <si>
    <t>Report de prime</t>
  </si>
  <si>
    <t>711a</t>
  </si>
  <si>
    <t>Parts d'excédents créditées</t>
  </si>
  <si>
    <t>712a</t>
  </si>
  <si>
    <t>713a</t>
  </si>
  <si>
    <t>III.  Ergebnis, Ausschüttungsquoten und Mindestquote</t>
  </si>
  <si>
    <t>III Résultat, quote part de distribution et quote-par minimum</t>
  </si>
  <si>
    <t>713j</t>
  </si>
  <si>
    <t>MQ</t>
  </si>
  <si>
    <t>QM</t>
  </si>
  <si>
    <t>713o</t>
  </si>
  <si>
    <t>nMQ</t>
  </si>
  <si>
    <t>nQM</t>
  </si>
  <si>
    <t>714a</t>
  </si>
  <si>
    <t>715b</t>
  </si>
  <si>
    <t>716b</t>
  </si>
  <si>
    <t>717b</t>
  </si>
  <si>
    <t>718a</t>
  </si>
  <si>
    <t>719b</t>
  </si>
  <si>
    <t>720b</t>
  </si>
  <si>
    <t>721b</t>
  </si>
  <si>
    <t>722a</t>
  </si>
  <si>
    <t>723a</t>
  </si>
  <si>
    <t>Bildung (-) und Auflösung (+) technischer Rückstellungen</t>
  </si>
  <si>
    <t>Constitution (-) ou dissolution (+) des provisions techniques</t>
  </si>
  <si>
    <t>724b</t>
  </si>
  <si>
    <t>im Sparprozess</t>
  </si>
  <si>
    <t>au processus d'épargne</t>
  </si>
  <si>
    <t>725c</t>
  </si>
  <si>
    <t>726c</t>
  </si>
  <si>
    <t>727c</t>
  </si>
  <si>
    <t>728c</t>
  </si>
  <si>
    <t>Auflösung Teuerungsrückstellungen zugunsten Verstärkungen</t>
  </si>
  <si>
    <t>Dissolution de la provision de renchérissement en faveur des renforcements</t>
  </si>
  <si>
    <t>729c</t>
  </si>
  <si>
    <t>730b</t>
  </si>
  <si>
    <t>im Risikoprozess</t>
  </si>
  <si>
    <t>dans le processus risque</t>
  </si>
  <si>
    <t>731c</t>
  </si>
  <si>
    <t>732c</t>
  </si>
  <si>
    <t>733c</t>
  </si>
  <si>
    <t>734c</t>
  </si>
  <si>
    <t>735c</t>
  </si>
  <si>
    <t>736c</t>
  </si>
  <si>
    <t>737b</t>
  </si>
  <si>
    <t>Auflösung Teuerungsrückstellungen zugunsten Überschussfonds</t>
  </si>
  <si>
    <t>Dissolution de la provision de renchérissement en faveur du fonds d'excédent</t>
  </si>
  <si>
    <t>738a</t>
  </si>
  <si>
    <t>739a</t>
  </si>
  <si>
    <t>740a</t>
  </si>
  <si>
    <t>741a</t>
  </si>
  <si>
    <t>742a</t>
  </si>
  <si>
    <t>Mindestquote</t>
  </si>
  <si>
    <t>Quote-par minimum</t>
  </si>
  <si>
    <t>743a</t>
  </si>
  <si>
    <t>IV.  Weitere Kennzahlen</t>
  </si>
  <si>
    <t>IV. Autres chiffres-clé</t>
  </si>
  <si>
    <t>744a</t>
  </si>
  <si>
    <t>745b</t>
  </si>
  <si>
    <t>gebundener Teil</t>
  </si>
  <si>
    <t>partie liée</t>
  </si>
  <si>
    <t>746b</t>
  </si>
  <si>
    <t>freier Teil</t>
  </si>
  <si>
    <t>partie libre</t>
  </si>
  <si>
    <t>747a</t>
  </si>
  <si>
    <t>748b</t>
  </si>
  <si>
    <t>749b</t>
  </si>
  <si>
    <t>750a</t>
  </si>
  <si>
    <t>Kapitalanlagen und stille Reserven</t>
  </si>
  <si>
    <t>Placement des capitaux et réserves latentes</t>
  </si>
  <si>
    <t>751a</t>
  </si>
  <si>
    <t>Buchwert der Kapitalanlagen</t>
  </si>
  <si>
    <t>Valeur comptable des placements de capitaux</t>
  </si>
  <si>
    <t>752a</t>
  </si>
  <si>
    <t>Marktwert der Kapitalanlagen</t>
  </si>
  <si>
    <t>Valeur de marché des placement de capitaux</t>
  </si>
  <si>
    <t>753a</t>
  </si>
  <si>
    <t>Stille Reserven</t>
  </si>
  <si>
    <t>Réserves latentes</t>
  </si>
  <si>
    <t>754a</t>
  </si>
  <si>
    <t>Rendite auf Buchwerten und Performance auf Marktwerten</t>
  </si>
  <si>
    <t>Rendement sur valeurs comptables et performance sur les valeurs de marché</t>
  </si>
  <si>
    <t>755a</t>
  </si>
  <si>
    <t>Netto-Rendite auf Buchwerten</t>
  </si>
  <si>
    <t>Rendements nets sur valeurs comptables</t>
  </si>
  <si>
    <t>756a</t>
  </si>
  <si>
    <t>Netto-Performance auf Marktwerten</t>
  </si>
  <si>
    <t>Performance nette sur valeurs de marché</t>
  </si>
  <si>
    <t>757a</t>
  </si>
  <si>
    <t>Brutto-Rendite auf Buchwerten</t>
  </si>
  <si>
    <t>Rendements bruts sur valeurs comptables</t>
  </si>
  <si>
    <t>758a</t>
  </si>
  <si>
    <t>Brutto-Performance auf Marktwerten</t>
  </si>
  <si>
    <t>Performance brute sur valeurs de marché</t>
  </si>
  <si>
    <t>759a</t>
  </si>
  <si>
    <t>Zins- und Umwandlungssätze</t>
  </si>
  <si>
    <t>Taux d'intérêt et taux de conversion</t>
  </si>
  <si>
    <t>760a</t>
  </si>
  <si>
    <t>761a</t>
  </si>
  <si>
    <t>Zinssatz für die Verzinsung der überobligatorischen Altersguthaben</t>
  </si>
  <si>
    <t xml:space="preserve">Taux de rémunération de la partie surobligatoire des avoirs de vieillesse </t>
  </si>
  <si>
    <t>762a</t>
  </si>
  <si>
    <t>Taux de conversion en rente pour hommes à l'âge de retraite 65 en cas de couverture complète, partie surobligatoire</t>
  </si>
  <si>
    <t>763a</t>
  </si>
  <si>
    <t>Taux de conversion en rentes pour femmes à l'âge de retraite 64 en cas de couverture complète, partie surobligatoire</t>
  </si>
  <si>
    <t>764a</t>
  </si>
  <si>
    <t>Anzahl Versicherte per 31.12</t>
  </si>
  <si>
    <t>Nombre d'assurés au 31.12</t>
  </si>
  <si>
    <t>765b</t>
  </si>
  <si>
    <t>766c</t>
  </si>
  <si>
    <t>Anzahl Vollversicherte</t>
  </si>
  <si>
    <t>Nombre d'assurés en couverture complète</t>
  </si>
  <si>
    <t>767c</t>
  </si>
  <si>
    <t>Anzahl übrige aktive Versicherte</t>
  </si>
  <si>
    <t>Nombre autres assurés actifs</t>
  </si>
  <si>
    <t>768b</t>
  </si>
  <si>
    <t>769b</t>
  </si>
  <si>
    <t>770j</t>
  </si>
  <si>
    <t>pro Kopf (CHF)</t>
  </si>
  <si>
    <t>par assuré (CHF)</t>
  </si>
  <si>
    <t>771a</t>
  </si>
  <si>
    <t>Kostenprämien gegliedert nach Kostenträgern</t>
  </si>
  <si>
    <t>Primes de frais selon répondants de frais</t>
  </si>
  <si>
    <t>772a</t>
  </si>
  <si>
    <t>Total Kostenprämien</t>
  </si>
  <si>
    <t>Total prime pour frais de gestion</t>
  </si>
  <si>
    <t>773b</t>
  </si>
  <si>
    <t>Kostenprämien aktive Versicherte</t>
  </si>
  <si>
    <t>Prime pour frais de gestion assurés actifs</t>
  </si>
  <si>
    <t>774b</t>
  </si>
  <si>
    <t>Kostenprämien Freizügigkeitspolicen</t>
  </si>
  <si>
    <t>Prime pour frais police de libre-passage</t>
  </si>
  <si>
    <t>775b</t>
  </si>
  <si>
    <t>Übrige Kostenprämien</t>
  </si>
  <si>
    <t>Autres primes de frais</t>
  </si>
  <si>
    <t>776a</t>
  </si>
  <si>
    <t>Betriebsaufwand gegliedert nach Kostenträgern</t>
  </si>
  <si>
    <t>Charges d'exploitation selon répondants de frais</t>
  </si>
  <si>
    <t>777a</t>
  </si>
  <si>
    <t>Total Betriebsaufwand</t>
  </si>
  <si>
    <t>Total charges d'exploitation</t>
  </si>
  <si>
    <t>778b</t>
  </si>
  <si>
    <t>Betriebsaufwand aktive Versicherte</t>
  </si>
  <si>
    <t>Charges d'exploitation assurés actifs</t>
  </si>
  <si>
    <t>779b</t>
  </si>
  <si>
    <t>Betriebsaufwand Rentenbezüger</t>
  </si>
  <si>
    <t>Charges d'exploitation bénéficiaires de rente</t>
  </si>
  <si>
    <t>780b</t>
  </si>
  <si>
    <t>Betriebsaufwand Freizügigkeitspolicen</t>
  </si>
  <si>
    <t>Charges d'exploitation police de libre passage</t>
  </si>
  <si>
    <t>781b</t>
  </si>
  <si>
    <t>Betriebsaufwand für übrige Kostenträger</t>
  </si>
  <si>
    <t>Charges d'expoitation pour autres répondants de frais</t>
  </si>
  <si>
    <t>782a</t>
  </si>
  <si>
    <t>Betriebsaufwand gegliedert nach Kostenstellen</t>
  </si>
  <si>
    <t>Charges d'exploitation selon sections de frais</t>
  </si>
  <si>
    <t>783a</t>
  </si>
  <si>
    <t>784b</t>
  </si>
  <si>
    <t>785c</t>
  </si>
  <si>
    <t>786d</t>
  </si>
  <si>
    <t>an Broker und Makler</t>
  </si>
  <si>
    <t>aux courtiers et intermédiaires non liés</t>
  </si>
  <si>
    <t>787d</t>
  </si>
  <si>
    <t>an eigenen Aussendienst</t>
  </si>
  <si>
    <t xml:space="preserve">aux agents du service externe </t>
  </si>
  <si>
    <t>788d</t>
  </si>
  <si>
    <t>übrige</t>
  </si>
  <si>
    <t>autre</t>
  </si>
  <si>
    <t>789c</t>
  </si>
  <si>
    <t>790c</t>
  </si>
  <si>
    <t>Aufwendungen für die allgemeine Verwaltung</t>
  </si>
  <si>
    <t>Charges pour la gestion générales</t>
  </si>
  <si>
    <t>791b</t>
  </si>
  <si>
    <t>792b</t>
  </si>
  <si>
    <t>Anteil Rückversicherer am Betriebsaufwand</t>
  </si>
  <si>
    <t>Part des assureurs sur les charges d'exploitation</t>
  </si>
  <si>
    <t>793j</t>
  </si>
  <si>
    <t>794a</t>
  </si>
  <si>
    <t>Marktwert Kapitalanlagen</t>
  </si>
  <si>
    <t>795b</t>
  </si>
  <si>
    <t>796b</t>
  </si>
  <si>
    <t>Ein- und mehrstufige kollektive Kapitalanlagen</t>
  </si>
  <si>
    <t>Placements collectifs à un ou plusieurs niveaux</t>
  </si>
  <si>
    <t>797b</t>
  </si>
  <si>
    <t>Nicht kostentransparente Kapitalanlagen</t>
  </si>
  <si>
    <t xml:space="preserve">Placements de capitaux non-transparents </t>
  </si>
  <si>
    <t>798a</t>
  </si>
  <si>
    <t>799b</t>
  </si>
  <si>
    <t>800c</t>
  </si>
  <si>
    <t>801d</t>
  </si>
  <si>
    <t>802d</t>
  </si>
  <si>
    <t>Ein- und mehrstufige Kapitalanlagen (Kostenkennzahl)</t>
  </si>
  <si>
    <t>803c</t>
  </si>
  <si>
    <t>804c</t>
  </si>
  <si>
    <t>805b</t>
  </si>
  <si>
    <t>806b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</si>
  <si>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</si>
  <si>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</si>
  <si>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</si>
  <si>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</si>
  <si>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</si>
  <si>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</si>
  <si>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</si>
  <si>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</si>
  <si>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</si>
  <si>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</si>
  <si>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</si>
  <si>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</si>
  <si>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</si>
  <si>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</si>
  <si>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</si>
  <si>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</si>
  <si>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</si>
  <si>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</si>
  <si>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</si>
  <si>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</si>
  <si>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Δ abs</t>
  </si>
  <si>
    <t>Δ %</t>
  </si>
  <si>
    <t>%</t>
  </si>
  <si>
    <t>Angaben in 1000 CHF, gemäss statutarischem Rechnungsabschluss</t>
  </si>
  <si>
    <t>Données en 1000 CHF, selon clôture des comptes statutaire</t>
  </si>
  <si>
    <t xml:space="preserve">Lebensversicherungsunternehmen: </t>
  </si>
  <si>
    <t xml:space="preserve">Entreprise d'assurance sur la vie: </t>
  </si>
  <si>
    <t>Swiss Life</t>
  </si>
  <si>
    <t>Axa</t>
  </si>
  <si>
    <t>Basler</t>
  </si>
  <si>
    <t>Helvetia</t>
  </si>
  <si>
    <t>Allianz Suisse</t>
  </si>
  <si>
    <t>Pax</t>
  </si>
  <si>
    <t>Zürich</t>
  </si>
  <si>
    <t>Mobiliar</t>
  </si>
  <si>
    <t>Generali</t>
  </si>
  <si>
    <t>DE</t>
  </si>
  <si>
    <t>Kostenprozess</t>
  </si>
  <si>
    <t/>
  </si>
  <si>
    <t>618a</t>
  </si>
  <si>
    <t>761b</t>
  </si>
  <si>
    <t>763b</t>
  </si>
  <si>
    <t>618ac</t>
  </si>
  <si>
    <t>Direkte Kapitalanlageerträge</t>
  </si>
  <si>
    <t>Produit des placements de capitaux direct</t>
  </si>
  <si>
    <t>761aa</t>
  </si>
  <si>
    <t>Zinssatz für die Verzinsung der obligatorischen Altersguthaben</t>
  </si>
  <si>
    <t xml:space="preserve">Taux de rémunération de la partie obligatoire des avoirs de vieillesse </t>
  </si>
  <si>
    <t>761ba</t>
  </si>
  <si>
    <t>Obligatorischer BVG-Mindestzinssatz (Schattenrechnung)</t>
  </si>
  <si>
    <t>Taux minimal de rémunération LPP (pour compte témoin)</t>
  </si>
  <si>
    <t>762aa</t>
  </si>
  <si>
    <t>Umwandlungssatz M65 für obligatorische Altersguthaben</t>
  </si>
  <si>
    <t>Taux de conversion en rente pour hommes à l'âge de retraite 65 en cas de couverture complète, partie obligatoire</t>
  </si>
  <si>
    <t>763aa</t>
  </si>
  <si>
    <t>Umwandlungssatz F64 für obligatorische Altersguthaben</t>
  </si>
  <si>
    <t>Taux de conversion en rentes pour femmes à l'âge de retraite 64 en cas de couverture complète, partie obligatoire</t>
  </si>
  <si>
    <t>763ba</t>
  </si>
  <si>
    <t>Obligatorischer Rentenmindestumwandlungssatz M65/F64 (Schattenrechnung)</t>
  </si>
  <si>
    <t>619d</t>
  </si>
  <si>
    <t>620d</t>
  </si>
  <si>
    <t>621d</t>
  </si>
  <si>
    <t>622d</t>
  </si>
  <si>
    <t>623d</t>
  </si>
  <si>
    <t>624c</t>
  </si>
  <si>
    <t>625c</t>
  </si>
  <si>
    <t>626c</t>
  </si>
  <si>
    <t>627c</t>
  </si>
  <si>
    <t>Umwandlungssatz M65 für überobligatorische Altersguthaben</t>
  </si>
  <si>
    <t>Umwandlungssatz F64 für überobligatorische Altersguthaben</t>
  </si>
  <si>
    <t>Abbildung 1</t>
  </si>
  <si>
    <t>Abbildung 2</t>
  </si>
  <si>
    <t>in Mio. CHF</t>
  </si>
  <si>
    <t>Sparprozess</t>
  </si>
  <si>
    <t>Ergebnis</t>
  </si>
  <si>
    <t>Risikoprozess</t>
  </si>
  <si>
    <t>Zusammenfassung der drei Ergebnisse</t>
  </si>
  <si>
    <t>Ergebnis im Sparprozess</t>
  </si>
  <si>
    <t>Ergebnis im Risikoprozess</t>
  </si>
  <si>
    <t>Ergebnis im Kostenprozess</t>
  </si>
  <si>
    <t>Bruttoergebnis der Betriebsrechnung</t>
  </si>
  <si>
    <t>Verstärkung der techn. Rückstellungen  a)</t>
  </si>
  <si>
    <t>Nettoergebnis</t>
  </si>
  <si>
    <t>Aufteilung des Nettoergebnisses</t>
  </si>
  <si>
    <t>Betriebsergebnis  b)</t>
  </si>
  <si>
    <t>Abbildung 3</t>
  </si>
  <si>
    <t>Abbildung 4</t>
  </si>
  <si>
    <t>Nettoperformance in Prozent</t>
  </si>
  <si>
    <t>Nettobuchrendite in Prozent</t>
  </si>
  <si>
    <t>Aggregiertes Anlagevermögen der KL-Versicherer in Mio. CHF</t>
  </si>
  <si>
    <t>Abbildung 5</t>
  </si>
  <si>
    <t>Gesamtaufwand für Todesfall- und Invaliditätsrisiken</t>
  </si>
  <si>
    <t>Abbildung 6</t>
  </si>
  <si>
    <t xml:space="preserve">Provisionen an Broker und Makler
</t>
  </si>
  <si>
    <t xml:space="preserve">Provisionen an eigenen Aussendienst
</t>
  </si>
  <si>
    <t>Übrige Abschluss-aufwendungen</t>
  </si>
  <si>
    <t>Kosten der Leistungsbearbeitung</t>
  </si>
  <si>
    <t>Abbildung 7</t>
  </si>
  <si>
    <t>Abbildung 8</t>
  </si>
  <si>
    <t>Prämien und Kapitalanlagen</t>
  </si>
  <si>
    <t>Total Bruttoprämien gebucht (in Mio. CHF)</t>
  </si>
  <si>
    <t>Total Kapitalanlagen (Marktwerte in Mio. CHF)</t>
  </si>
  <si>
    <t>Total Kapitalanlagen (Buchwerte in Mio. CHF)</t>
  </si>
  <si>
    <t>Netto-Kapitalanlagerendite auf Buchwerten, in Prozent</t>
  </si>
  <si>
    <t>Betriebskosten pro Kopf, in CHF</t>
  </si>
  <si>
    <t>Gemittelt über die Versicherten</t>
  </si>
  <si>
    <t>Aktive Versicherte</t>
  </si>
  <si>
    <t>Rentenbezüger</t>
  </si>
  <si>
    <t>Freizügigkeitspoliceninhaber</t>
  </si>
  <si>
    <t>Ausserhalb der Prozesse</t>
  </si>
  <si>
    <t>Total (Nettoergebnis)</t>
  </si>
  <si>
    <t>Anteil Lebensversicherer (Betriebsergebnis) in Mio. CHF</t>
  </si>
  <si>
    <t>Anteil Lebensversicherer in %</t>
  </si>
  <si>
    <t>Anteil Versicherte in Mio. CHF (Zuweisung Überschussfonds)</t>
  </si>
  <si>
    <t>Anteil Versicherte in %</t>
  </si>
  <si>
    <t>Erträge im Spar-, Risiko- und Kostenprozess in Mio. CHF</t>
  </si>
  <si>
    <t>Anteil Versicherte in % (Ausschüttungsquote)</t>
  </si>
  <si>
    <t>Ausschüttungsquote nur im Mindestquotengeschäft, in Prozent</t>
  </si>
  <si>
    <t>Nettoergebnis1) , in Mio. CHF</t>
  </si>
  <si>
    <t>Abbildung 9</t>
  </si>
  <si>
    <t>in Mrd. CHF</t>
  </si>
  <si>
    <t>Technische Rückstellungen brutto</t>
  </si>
  <si>
    <t>Prämienvolumen</t>
  </si>
  <si>
    <t>Anzahl versicherte Personen</t>
  </si>
  <si>
    <t>Aktive</t>
  </si>
  <si>
    <t xml:space="preserve">   davon aus Vollversicherung</t>
  </si>
  <si>
    <t>Freizügigkeitspolicen</t>
  </si>
  <si>
    <t>Total Versicherte</t>
  </si>
  <si>
    <t>Abbildung 10</t>
  </si>
  <si>
    <t>Anteil in Prozent</t>
  </si>
  <si>
    <t>Veränderung vs Vorjahr in Prozent</t>
  </si>
  <si>
    <t>Reglementarische Sparbeiträge (Altersgutschriften)</t>
  </si>
  <si>
    <t>Individuelle Freizügigkeitseinlagen aus Diensteintritten und Einkäufen</t>
  </si>
  <si>
    <t>Eingebrachte Altersguthaben aus Vertragsübernahmen</t>
  </si>
  <si>
    <t>Einlagen für übernommene Alters- und Hinterbliebenenrenten</t>
  </si>
  <si>
    <t>Einlagen für übernommene Invaliden- und Invalidenkinderrenten</t>
  </si>
  <si>
    <t>Total Sparprämien</t>
  </si>
  <si>
    <t>Total Risikoprämien</t>
  </si>
  <si>
    <t>Total gebuchte Bruttoprämien</t>
  </si>
  <si>
    <t>Abbildung 11</t>
  </si>
  <si>
    <t>in Tsd.</t>
  </si>
  <si>
    <t>KL-Versicherer</t>
  </si>
  <si>
    <t>Aktive Vollversicherte</t>
  </si>
  <si>
    <t>Demografisches Verhältnis</t>
  </si>
  <si>
    <t>Gesamtmarkt berufliche Vorsorge</t>
  </si>
  <si>
    <t>--</t>
  </si>
  <si>
    <t>Abbildung 12</t>
  </si>
  <si>
    <t>Bildung (-) und Auflösung (+) von Verstärkungen</t>
  </si>
  <si>
    <t>Zuweisung an Überschussfonds</t>
  </si>
  <si>
    <t>Abbildung 13</t>
  </si>
  <si>
    <t>Kollektivversicherung BV</t>
  </si>
  <si>
    <t>Der Mindestquote unterstellt</t>
  </si>
  <si>
    <t>Der Mindestquote nicht unterstellt</t>
  </si>
  <si>
    <t>Brutto- und Nettoergebnis</t>
  </si>
  <si>
    <t>Verstärkung der technischen Rückstellungen a)</t>
  </si>
  <si>
    <t>Betriebsergebnis b)</t>
  </si>
  <si>
    <t>Abbildung 14</t>
  </si>
  <si>
    <t>Erträge im Spar-, Risiko- und Kostenprozess</t>
  </si>
  <si>
    <t>Zugunsten Lebensversicherer (Betriebsergebnis)</t>
  </si>
  <si>
    <t>Zugunsten Versicherte</t>
  </si>
  <si>
    <t>Ausschüttungs-quote in Prozent</t>
  </si>
  <si>
    <t>Total</t>
  </si>
  <si>
    <t>Mindestquotenpflichtig</t>
  </si>
  <si>
    <t>Ausserhalb Mindestquote</t>
  </si>
  <si>
    <t>Abbildung 15</t>
  </si>
  <si>
    <t>Ertrag im Sparprozess</t>
  </si>
  <si>
    <t>Aufwand im Sparprozes</t>
  </si>
  <si>
    <t>Abbildung 16</t>
  </si>
  <si>
    <t>in Prozent</t>
  </si>
  <si>
    <t>BVG-Mindestzinssätze</t>
  </si>
  <si>
    <t>Abbildung 17</t>
  </si>
  <si>
    <t>Durchschnitt</t>
  </si>
  <si>
    <t>gewichteter Durchschnitt</t>
  </si>
  <si>
    <t>Abbildung 18</t>
  </si>
  <si>
    <t>.</t>
  </si>
  <si>
    <t>7-jährige Kassazinssätze</t>
  </si>
  <si>
    <t>100 / 7 / 7</t>
  </si>
  <si>
    <t>BVG-Mindestzins</t>
  </si>
  <si>
    <t>Abbildung 19</t>
  </si>
  <si>
    <t>Buchwerte</t>
  </si>
  <si>
    <t>Marktwerte</t>
  </si>
  <si>
    <t>In Mio. CHF</t>
  </si>
  <si>
    <t>Aktien und Ähnliches</t>
  </si>
  <si>
    <t>Alternative Anlagen</t>
  </si>
  <si>
    <t>Derivative Finanzinstrumente (netto)</t>
  </si>
  <si>
    <t>Total Kapitalanlagen abzgl. Verpflichtungen aus deriv. Finanzinstr.</t>
  </si>
  <si>
    <t>Verpflichtungen aus deriv. Finanzinstr.</t>
  </si>
  <si>
    <t>Total Kapitalanlagen</t>
  </si>
  <si>
    <t>Abbildung 20</t>
  </si>
  <si>
    <t>Bewertungsreserven in Mio. CHF</t>
  </si>
  <si>
    <t>In Prozent der Buchwerte</t>
  </si>
  <si>
    <t>Abbildung 21</t>
  </si>
  <si>
    <t>Direkte Erträge</t>
  </si>
  <si>
    <t>Gewinn-Verlust aus Veräusserungen</t>
  </si>
  <si>
    <t>Zuschreibungen-Abschreibungen</t>
  </si>
  <si>
    <t>Währungsergebnis auf Kapitalanlagen (+=Gewinn)</t>
  </si>
  <si>
    <t>Zwischentotal</t>
  </si>
  <si>
    <t>Kapitalanlageerträge brutto</t>
  </si>
  <si>
    <t>Kapitalanlageerträge netto</t>
  </si>
  <si>
    <t>Abbildung 22</t>
  </si>
  <si>
    <t>Buchwerte in Mio. CHF</t>
  </si>
  <si>
    <t>Rendite der direkten Bruttokapitalanlageerträge, in Prozent</t>
  </si>
  <si>
    <t>Rendite der Bruttokapitalanlageerträge, in Prozent</t>
  </si>
  <si>
    <t>Rendite der Nettokapitalanlageerträge, in Prozent</t>
  </si>
  <si>
    <t>Marktwerte in Mio. CHF</t>
  </si>
  <si>
    <t>Performance der direkten Bruttokapitalanlageerträge, in Prozent</t>
  </si>
  <si>
    <t>Performance der Bruttokapitalanlageerträge, in Prozent</t>
  </si>
  <si>
    <t>Performance der Nettokapitalanlageerträge, in Prozent</t>
  </si>
  <si>
    <t>Abbildung 23</t>
  </si>
  <si>
    <t>Pictet BVG-Indizes</t>
  </si>
  <si>
    <t>Lebensversicherer</t>
  </si>
  <si>
    <t>Jahr</t>
  </si>
  <si>
    <t>BVG-25</t>
  </si>
  <si>
    <t>BVG-40</t>
  </si>
  <si>
    <t>BVG-60</t>
  </si>
  <si>
    <t>Nettoperformance</t>
  </si>
  <si>
    <t>geometrisches Mittel</t>
  </si>
  <si>
    <t>Abbildung 24</t>
  </si>
  <si>
    <t>Buchwert Anfang Jahr</t>
  </si>
  <si>
    <t>Buchwert Ende Jahr</t>
  </si>
  <si>
    <t>Durch-schnittlicher Buchwert</t>
  </si>
  <si>
    <t>Direkte Kapitalanlage-erträge brutto</t>
  </si>
  <si>
    <t>in Prozent des Buchwerts</t>
  </si>
  <si>
    <t>in Prozent des Buchwerts, Vorjahr</t>
  </si>
  <si>
    <t>Abbildung 25</t>
  </si>
  <si>
    <t>Ertrag im Risikoprozess</t>
  </si>
  <si>
    <t>Aufwand im Risikoprozess</t>
  </si>
  <si>
    <t>Abbildung 26</t>
  </si>
  <si>
    <t>In Prozent Vorjahr</t>
  </si>
  <si>
    <t>Schadenaufwand im Risikoprozess</t>
  </si>
  <si>
    <t>Bruttoergebnis Risikoprozess</t>
  </si>
  <si>
    <t>(Bildung)/Auflösung Verstärkungen im Risikoprozess</t>
  </si>
  <si>
    <t>Nettoergebnis im Risikoprozess, vor Überschusszuweisung</t>
  </si>
  <si>
    <t>Schadenquote</t>
  </si>
  <si>
    <t>Abbildung 27</t>
  </si>
  <si>
    <t>Ertrag im Kostenprozess</t>
  </si>
  <si>
    <t>Aufwand im Kostenprozess</t>
  </si>
  <si>
    <t>Abbildung 28</t>
  </si>
  <si>
    <t>Leistungsbearbeitungskosten</t>
  </si>
  <si>
    <t>Allgemeine Verwaltungskosten inkl. Marketing und Werbung sowie Anteil Rückversicherer</t>
  </si>
  <si>
    <t>Provisionen Broker / Makler</t>
  </si>
  <si>
    <t>Provisionen eigener Aussendienst</t>
  </si>
  <si>
    <t>Übrige Abschlussaufwendungen</t>
  </si>
  <si>
    <t>Abbildung 29</t>
  </si>
  <si>
    <t>Aufwand im Kostenprozess in Millionen Franken</t>
  </si>
  <si>
    <t>Anzahl Versicherte (inkl. Inhaber von Freizügigkeitspolicen) in Millionen</t>
  </si>
  <si>
    <t>Aufwand im Kostenprozess pro Kopf in Franken</t>
  </si>
  <si>
    <t>Abbildung 30</t>
  </si>
  <si>
    <t>Renten-bezüger</t>
  </si>
  <si>
    <t>Freizügigkeits-policen</t>
  </si>
  <si>
    <t>Übrige</t>
  </si>
  <si>
    <t>Betriebsaufwand in Mio. CHF</t>
  </si>
  <si>
    <t>Betriebsaufwand pro Kopf in Franken</t>
  </si>
  <si>
    <t>Abbildung 31</t>
  </si>
  <si>
    <t>Betriebsaufwand</t>
  </si>
  <si>
    <t>Übrige Aufwendungen für die allgemeine Verwaltung</t>
  </si>
  <si>
    <t>Anteil der Rückversicherer</t>
  </si>
  <si>
    <t>Saldo aus den übrigen Erfolgsposten (dem Kostenprozess zugeordnet)</t>
  </si>
  <si>
    <t>Leistungsbearbeitungskosten (dem Risikoprozess zugeordnet)</t>
  </si>
  <si>
    <t>Abbildung 32</t>
  </si>
  <si>
    <t>Verwaltungsaufwand in Mio. CHF</t>
  </si>
  <si>
    <t>Anzahl Versicherte (ohne Inhaber von Freizügigkeitspolicen) in Millionen</t>
  </si>
  <si>
    <t>Verwaltungsaufwand pro Kopf in Franken</t>
  </si>
  <si>
    <t>Abbildung 33</t>
  </si>
  <si>
    <t>Bucherendite netto</t>
  </si>
  <si>
    <t>Allianz</t>
  </si>
  <si>
    <t>Zuerich</t>
  </si>
  <si>
    <t>Volumenanteil</t>
  </si>
  <si>
    <t>Vermögensverwaltungskosten in %</t>
  </si>
  <si>
    <t>Abbildung 34</t>
  </si>
  <si>
    <t>Vermögensverwaltungskosten (1)</t>
  </si>
  <si>
    <t>Veränderung zum Vorjahr in %</t>
  </si>
  <si>
    <t>Durchschnittliches Vermögen zu Marktwerten (2)</t>
  </si>
  <si>
    <t>Vermögensverwaltungskosten in % (1) / (2)</t>
  </si>
  <si>
    <t>Abbildung 35</t>
  </si>
  <si>
    <t>Transparenzquote</t>
  </si>
  <si>
    <t>Total Kosten (brutto gemäss OAK-Schema)</t>
  </si>
  <si>
    <t>,/. Aktivierte Kosten</t>
  </si>
  <si>
    <t>./. Unterhalts- und Instandhaltungskosten Liegenschaften</t>
  </si>
  <si>
    <t>Total Kosten (netto gemäss Betriebsrechnung)</t>
  </si>
  <si>
    <t>Abbildung 36</t>
  </si>
  <si>
    <t>2019/18</t>
  </si>
  <si>
    <t>2018/17</t>
  </si>
  <si>
    <t>Altersguthaben Obligatorium</t>
  </si>
  <si>
    <t>Altersguthaben Überobligatorium</t>
  </si>
  <si>
    <t>Zusätzliche Rückstellung für zukünftige Rentenumwandlungen</t>
  </si>
  <si>
    <t>Deckungskapital für laufende Invalidenrenten</t>
  </si>
  <si>
    <t>Deckungskapitalverstärkung der laufenden Renten</t>
  </si>
  <si>
    <t>Rückstellung für eingetretene, noch nicht erledigte Versicherungsfälle</t>
  </si>
  <si>
    <t>Rückstellung für Zinsgarantien, Schaden- und Wertschwankungen</t>
  </si>
  <si>
    <t>Total versicherungstechnische Rückstellungen</t>
  </si>
  <si>
    <t>Prämiendepots</t>
  </si>
  <si>
    <t>Bilanzsumme der Betriebsrechnung berufliche Vorsorge</t>
  </si>
  <si>
    <t>Abbildung 37</t>
  </si>
  <si>
    <t>Bildung (+) und Auflösung (-) von Verstärkungen für versicherungstechnische Rückstellungen im:</t>
  </si>
  <si>
    <t>Auflösung Teuerungsrückstellungen zugunsten Sparprozess</t>
  </si>
  <si>
    <t>Gemeldete noch nicht erledigte Versicherungsfälle (RBNS) inkl. Verstärkung laufende Risikoleistungen</t>
  </si>
  <si>
    <t>Eingetretene noch nicht gemeldete Versicherungsfälle (IBNR)</t>
  </si>
  <si>
    <t>Bildung/Auflösung Teuerungsrückstellungen zugunsten Risikoprozess</t>
  </si>
  <si>
    <t>Auflösung Teuerungsfonds zugunsten Überschussfonds</t>
  </si>
  <si>
    <t>Netto-Bildung von Verstärkungen für versicherungstechnische Rückstellungen</t>
  </si>
  <si>
    <t>Abbildung 38</t>
  </si>
  <si>
    <t>Berufliche Vorsorge insgesamt</t>
  </si>
  <si>
    <t>Der Mindestquote
nicht unterstellt</t>
  </si>
  <si>
    <t>Stand 01.01.2019</t>
  </si>
  <si>
    <t>Zuteilung an Versicherte</t>
  </si>
  <si>
    <t>Stand 31.12.2019</t>
  </si>
  <si>
    <t>Abbildung 39</t>
  </si>
  <si>
    <t>Entnahmen</t>
  </si>
  <si>
    <t>In Prozent</t>
  </si>
  <si>
    <t>Zuführungen</t>
  </si>
  <si>
    <t>Stand Ende Jahr</t>
  </si>
  <si>
    <t>Aus Zuführung zugeteilt im Jahr +1</t>
  </si>
  <si>
    <t>Aus Zuführung zugeteilt im Jahr +2</t>
  </si>
  <si>
    <t>Aus Zuführung zugeteilt im Jahr +3</t>
  </si>
  <si>
    <t>Aus Zuführung zugeteilt im Jahr +4</t>
  </si>
  <si>
    <t>Aus Zuführung zugeteilt im Jahr +5</t>
  </si>
  <si>
    <t>Summe der Zuteilungen</t>
  </si>
  <si>
    <t>Noch offene Zuteilungen</t>
  </si>
  <si>
    <t>Abbildung 40</t>
  </si>
  <si>
    <t>Garantierte Verzinsung Aktive</t>
  </si>
  <si>
    <t>Überschussbeteiligung</t>
  </si>
  <si>
    <t>Aufwand Aktive</t>
  </si>
  <si>
    <t>Altersguthaben Aktive</t>
  </si>
  <si>
    <t>Aufwand in Prozent Altersguthaben Aktive (1)</t>
  </si>
  <si>
    <t>Laufender Verlust aus Rentenumwandlung</t>
  </si>
  <si>
    <t>Bildung Rückstellung für Umwandlungssatzverluste</t>
  </si>
  <si>
    <t>Bildung Rückstellung für Langlebigkeit</t>
  </si>
  <si>
    <t>Aufwand Alters- und Hinterlassenrenten</t>
  </si>
  <si>
    <t>Deckungskapital inkl. Verstärkungen Alters- und Hinterlassenenrenten</t>
  </si>
  <si>
    <t>Aufwand in Prozent DK Rentenbezüger (2)</t>
  </si>
  <si>
    <t>Verhältnis Aktive/Rentenbezüger (1) : (2)</t>
  </si>
  <si>
    <t>1 : 1</t>
  </si>
  <si>
    <t>1 : 2.4</t>
  </si>
  <si>
    <t>1 : 2.6</t>
  </si>
  <si>
    <t>1 : 3.2</t>
  </si>
  <si>
    <t>1 : 2.7</t>
  </si>
  <si>
    <t>Abbildung 41</t>
  </si>
  <si>
    <t>Abbildung 42</t>
  </si>
  <si>
    <t>Abbildung 43</t>
  </si>
  <si>
    <t>BV-Geschäft der Lebens-versicherer 2019 in absoluten Zahlen</t>
  </si>
  <si>
    <t>BV-Geschäft der Lebens-versicherer 2018 in absoluten Zahlen</t>
  </si>
  <si>
    <t>BV-Geschäft der Lebens-versicherer 2018 in Prozent des Gesamtmarkts</t>
  </si>
  <si>
    <t>Gesamtmarkt der beruflichen Vorsorge
2018 in absoluten Zahlen</t>
  </si>
  <si>
    <t>Angelegte Gelder in Mrd. CHF</t>
  </si>
  <si>
    <t>Abbildung 44</t>
  </si>
  <si>
    <t>Vollversicherer</t>
  </si>
  <si>
    <t>Risikoversicherer</t>
  </si>
  <si>
    <t>Abbildung 45</t>
  </si>
  <si>
    <t>Betriebsergebnis / Rückstellungen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</si>
</sst>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000000000"/>
    <numFmt numFmtId="165" formatCode="\+#,##0;\-#,##0"/>
    <numFmt numFmtId="166" formatCode="\+0%;\-0%"/>
    <numFmt numFmtId="167" formatCode="#,##0.0000000"/>
    <numFmt numFmtId="168" formatCode="0.0%"/>
    <numFmt numFmtId="169" formatCode="#,##0.00000000"/>
    <numFmt numFmtId="170" formatCode="\+#,##0.00%;\-#,##0.00%"/>
    <numFmt numFmtId="171" formatCode="mm\ yyyy"/>
  </numFmts>
  <fonts count="1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sz val="12"/>
      <name val="Arial"/>
      <family val="2"/>
    </font>
    <font>
      <b/>
      <i/>
      <sz val="8"/>
      <name val="Arial"/>
      <family val="2"/>
    </font>
    <font>
      <sz val="10"/>
      <color theme="0"/>
      <name val="Arial"/>
      <family val="2"/>
    </font>
    <font>
      <i/>
      <sz val="8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</cellStyleXfs>
  <cellXfs count="127">
    <xf numFmtId="0" fontId="0" fillId="0" borderId="0" xfId="0"/>
    <xf numFmtId="0" fontId="5" fillId="0" borderId="1" xfId="2" applyFont="1" applyBorder="1"/>
    <xf numFmtId="0" fontId="4" fillId="0" borderId="0" xfId="2" applyFill="1"/>
    <xf numFmtId="0" fontId="4" fillId="0" borderId="0" xfId="2"/>
    <xf numFmtId="0" fontId="6" fillId="0" borderId="0" xfId="2" applyFont="1"/>
    <xf numFmtId="0" fontId="6" fillId="0" borderId="0" xfId="2" applyFont="1" applyFill="1" applyBorder="1"/>
    <xf numFmtId="0" fontId="6" fillId="0" borderId="0" xfId="2" applyFont="1" applyFill="1"/>
    <xf numFmtId="0" fontId="6" fillId="0" borderId="0" xfId="2" applyFont="1" applyFill="1" applyAlignment="1">
      <alignment wrapText="1"/>
    </xf>
    <xf numFmtId="0" fontId="6" fillId="0" borderId="0" xfId="2" quotePrefix="1" applyFont="1" applyFill="1"/>
    <xf numFmtId="0" fontId="6" fillId="0" borderId="0" xfId="2" quotePrefix="1" applyFont="1"/>
    <xf numFmtId="0" fontId="7" fillId="0" borderId="0" xfId="2" applyFont="1"/>
    <xf numFmtId="0" fontId="2" fillId="0" borderId="0" xfId="2" applyFont="1"/>
    <xf numFmtId="0" fontId="4" fillId="0" borderId="0" xfId="2" applyBorder="1"/>
    <xf numFmtId="0" fontId="0" fillId="6" borderId="0" xfId="0" applyFill="1" applyProtection="1">
      <protection locked="0"/>
    </xf>
    <xf numFmtId="0" fontId="6" fillId="6" borderId="0" xfId="0" applyFont="1" applyFill="1" applyProtection="1">
      <protection locked="0"/>
    </xf>
    <xf numFmtId="0" fontId="4" fillId="0" borderId="0" xfId="0" applyFont="1" applyFill="1"/>
    <xf numFmtId="0" fontId="4" fillId="0" borderId="0" xfId="0" applyFont="1" applyFill="1" applyAlignment="1">
      <alignment wrapText="1"/>
    </xf>
    <xf numFmtId="0" fontId="4" fillId="0" borderId="0" xfId="2" applyFont="1" applyFill="1"/>
    <xf numFmtId="0" fontId="8" fillId="7" borderId="2" xfId="0" applyFont="1" applyFill="1" applyBorder="1" applyAlignment="1" applyProtection="1">
      <alignment horizontal="left"/>
      <protection locked="0"/>
    </xf>
    <xf numFmtId="0" fontId="13" fillId="0" borderId="2" xfId="0" applyFont="1" applyFill="1" applyBorder="1" applyProtection="1">
      <protection locked="0"/>
    </xf>
    <xf numFmtId="0" fontId="14" fillId="0" borderId="2" xfId="0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11" fillId="2" borderId="2" xfId="0" applyFont="1" applyFill="1" applyBorder="1" applyProtection="1">
      <protection locked="0"/>
    </xf>
    <xf numFmtId="0" fontId="9" fillId="2" borderId="2" xfId="0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 applyProtection="1">
      <alignment horizontal="right"/>
      <protection locked="0"/>
    </xf>
    <xf numFmtId="0" fontId="11" fillId="0" borderId="2" xfId="0" applyFont="1" applyBorder="1" applyProtection="1">
      <protection locked="0"/>
    </xf>
    <xf numFmtId="3" fontId="0" fillId="0" borderId="2" xfId="0" applyNumberFormat="1" applyFill="1" applyBorder="1" applyProtection="1">
      <protection locked="0"/>
    </xf>
    <xf numFmtId="0" fontId="0" fillId="0" borderId="2" xfId="0" applyFill="1" applyBorder="1" applyProtection="1">
      <protection locked="0"/>
    </xf>
    <xf numFmtId="3" fontId="0" fillId="0" borderId="2" xfId="0" applyNumberFormat="1" applyBorder="1" applyProtection="1">
      <protection locked="0"/>
    </xf>
    <xf numFmtId="0" fontId="4" fillId="0" borderId="2" xfId="0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9" fontId="10" fillId="0" borderId="2" xfId="0" applyNumberFormat="1" applyFont="1" applyBorder="1" applyProtection="1">
      <protection locked="0"/>
    </xf>
    <xf numFmtId="3" fontId="0" fillId="0" borderId="2" xfId="0" applyNumberFormat="1" applyBorder="1" applyAlignment="1" applyProtection="1">
      <alignment horizontal="right"/>
      <protection locked="0"/>
    </xf>
    <xf numFmtId="168" fontId="0" fillId="0" borderId="2" xfId="1" applyNumberFormat="1" applyFont="1" applyBorder="1" applyProtection="1">
      <protection locked="0"/>
    </xf>
    <xf numFmtId="1" fontId="5" fillId="3" borderId="2" xfId="0" applyNumberFormat="1" applyFont="1" applyFill="1" applyBorder="1" applyProtection="1">
      <protection locked="0"/>
    </xf>
    <xf numFmtId="3" fontId="2" fillId="0" borderId="2" xfId="0" applyNumberFormat="1" applyFont="1" applyBorder="1" applyProtection="1">
      <protection locked="0"/>
    </xf>
    <xf numFmtId="3" fontId="4" fillId="0" borderId="2" xfId="0" applyNumberFormat="1" applyFont="1" applyBorder="1" applyAlignment="1" applyProtection="1">
      <alignment horizontal="right"/>
      <protection locked="0"/>
    </xf>
    <xf numFmtId="3" fontId="10" fillId="6" borderId="0" xfId="0" applyNumberFormat="1" applyFont="1" applyFill="1" applyProtection="1">
      <protection locked="0"/>
    </xf>
    <xf numFmtId="9" fontId="10" fillId="6" borderId="0" xfId="0" applyNumberFormat="1" applyFont="1" applyFill="1" applyProtection="1">
      <protection locked="0"/>
    </xf>
    <xf numFmtId="3" fontId="0" fillId="6" borderId="0" xfId="0" applyNumberFormat="1" applyFill="1" applyProtection="1">
      <protection locked="0"/>
    </xf>
    <xf numFmtId="0" fontId="8" fillId="0" borderId="2" xfId="0" applyFont="1" applyBorder="1" applyAlignment="1" applyProtection="1">
      <alignment horizontal="left"/>
    </xf>
    <xf numFmtId="0" fontId="8" fillId="0" borderId="2" xfId="0" applyFont="1" applyBorder="1" applyAlignment="1" applyProtection="1">
      <alignment horizontal="right"/>
    </xf>
    <xf numFmtId="0" fontId="0" fillId="6" borderId="0" xfId="0" applyFill="1" applyProtection="1"/>
    <xf numFmtId="0" fontId="9" fillId="0" borderId="2" xfId="0" applyFont="1" applyBorder="1" applyProtection="1"/>
    <xf numFmtId="0" fontId="0" fillId="0" borderId="2" xfId="0" applyBorder="1" applyProtection="1"/>
    <xf numFmtId="0" fontId="10" fillId="0" borderId="2" xfId="0" applyFont="1" applyBorder="1" applyProtection="1"/>
    <xf numFmtId="0" fontId="5" fillId="0" borderId="2" xfId="0" applyFont="1" applyBorder="1" applyProtection="1"/>
    <xf numFmtId="0" fontId="0" fillId="0" borderId="2" xfId="0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8" fillId="6" borderId="0" xfId="0" applyFont="1" applyFill="1" applyAlignment="1" applyProtection="1">
      <alignment horizontal="left"/>
    </xf>
    <xf numFmtId="0" fontId="13" fillId="0" borderId="2" xfId="0" applyFont="1" applyFill="1" applyBorder="1" applyProtection="1"/>
    <xf numFmtId="164" fontId="0" fillId="0" borderId="2" xfId="0" applyNumberFormat="1" applyBorder="1" applyProtection="1"/>
    <xf numFmtId="0" fontId="9" fillId="2" borderId="2" xfId="0" applyFont="1" applyFill="1" applyBorder="1" applyProtection="1"/>
    <xf numFmtId="0" fontId="11" fillId="2" borderId="2" xfId="0" applyFont="1" applyFill="1" applyBorder="1" applyProtection="1"/>
    <xf numFmtId="0" fontId="9" fillId="2" borderId="2" xfId="0" applyFont="1" applyFill="1" applyBorder="1" applyAlignment="1" applyProtection="1">
      <alignment horizontal="right"/>
    </xf>
    <xf numFmtId="0" fontId="12" fillId="2" borderId="2" xfId="0" applyFont="1" applyFill="1" applyBorder="1" applyAlignment="1" applyProtection="1">
      <alignment horizontal="right"/>
    </xf>
    <xf numFmtId="0" fontId="11" fillId="0" borderId="2" xfId="0" applyFont="1" applyBorder="1" applyProtection="1"/>
    <xf numFmtId="0" fontId="11" fillId="6" borderId="0" xfId="0" applyFont="1" applyFill="1" applyProtection="1"/>
    <xf numFmtId="0" fontId="12" fillId="0" borderId="2" xfId="0" applyFont="1" applyBorder="1" applyAlignment="1" applyProtection="1">
      <alignment horizontal="right"/>
    </xf>
    <xf numFmtId="0" fontId="5" fillId="3" borderId="2" xfId="0" applyFont="1" applyFill="1" applyBorder="1" applyProtection="1"/>
    <xf numFmtId="3" fontId="5" fillId="3" borderId="2" xfId="0" applyNumberFormat="1" applyFont="1" applyFill="1" applyBorder="1" applyProtection="1"/>
    <xf numFmtId="165" fontId="12" fillId="3" borderId="2" xfId="0" applyNumberFormat="1" applyFont="1" applyFill="1" applyBorder="1" applyProtection="1"/>
    <xf numFmtId="166" fontId="12" fillId="3" borderId="2" xfId="1" applyNumberFormat="1" applyFont="1" applyFill="1" applyBorder="1" applyProtection="1"/>
    <xf numFmtId="3" fontId="0" fillId="0" borderId="2" xfId="0" applyNumberFormat="1" applyFill="1" applyBorder="1" applyProtection="1"/>
    <xf numFmtId="0" fontId="5" fillId="6" borderId="0" xfId="0" applyFont="1" applyFill="1" applyProtection="1"/>
    <xf numFmtId="0" fontId="0" fillId="4" borderId="2" xfId="0" applyFill="1" applyBorder="1" applyProtection="1"/>
    <xf numFmtId="3" fontId="0" fillId="4" borderId="2" xfId="0" applyNumberFormat="1" applyFill="1" applyBorder="1" applyProtection="1"/>
    <xf numFmtId="165" fontId="10" fillId="4" borderId="2" xfId="0" applyNumberFormat="1" applyFont="1" applyFill="1" applyBorder="1" applyProtection="1"/>
    <xf numFmtId="166" fontId="10" fillId="4" borderId="2" xfId="1" applyNumberFormat="1" applyFont="1" applyFill="1" applyBorder="1" applyProtection="1"/>
    <xf numFmtId="0" fontId="0" fillId="0" borderId="2" xfId="0" applyFill="1" applyBorder="1" applyProtection="1"/>
    <xf numFmtId="165" fontId="10" fillId="0" borderId="2" xfId="0" applyNumberFormat="1" applyFont="1" applyFill="1" applyBorder="1" applyProtection="1"/>
    <xf numFmtId="166" fontId="10" fillId="0" borderId="2" xfId="1" applyNumberFormat="1" applyFont="1" applyFill="1" applyBorder="1" applyProtection="1"/>
    <xf numFmtId="0" fontId="0" fillId="5" borderId="2" xfId="0" applyFill="1" applyBorder="1" applyProtection="1"/>
    <xf numFmtId="3" fontId="0" fillId="5" borderId="2" xfId="0" applyNumberFormat="1" applyFill="1" applyBorder="1" applyProtection="1"/>
    <xf numFmtId="165" fontId="10" fillId="5" borderId="2" xfId="0" applyNumberFormat="1" applyFont="1" applyFill="1" applyBorder="1" applyProtection="1"/>
    <xf numFmtId="166" fontId="10" fillId="5" borderId="2" xfId="1" applyNumberFormat="1" applyFont="1" applyFill="1" applyBorder="1" applyProtection="1"/>
    <xf numFmtId="0" fontId="4" fillId="4" borderId="2" xfId="0" applyFont="1" applyFill="1" applyBorder="1" applyProtection="1"/>
    <xf numFmtId="0" fontId="4" fillId="5" borderId="2" xfId="0" applyFont="1" applyFill="1" applyBorder="1" applyProtection="1"/>
    <xf numFmtId="3" fontId="0" fillId="0" borderId="2" xfId="0" applyNumberFormat="1" applyBorder="1" applyProtection="1"/>
    <xf numFmtId="0" fontId="4" fillId="0" borderId="2" xfId="0" applyFont="1" applyFill="1" applyBorder="1" applyProtection="1"/>
    <xf numFmtId="3" fontId="10" fillId="0" borderId="2" xfId="0" applyNumberFormat="1" applyFont="1" applyFill="1" applyBorder="1" applyProtection="1"/>
    <xf numFmtId="9" fontId="10" fillId="0" borderId="2" xfId="1" applyNumberFormat="1" applyFont="1" applyFill="1" applyBorder="1" applyProtection="1"/>
    <xf numFmtId="165" fontId="12" fillId="0" borderId="2" xfId="0" applyNumberFormat="1" applyFont="1" applyBorder="1" applyAlignment="1" applyProtection="1">
      <alignment horizontal="right"/>
    </xf>
    <xf numFmtId="166" fontId="12" fillId="0" borderId="2" xfId="0" applyNumberFormat="1" applyFont="1" applyBorder="1" applyAlignment="1" applyProtection="1">
      <alignment horizontal="right"/>
    </xf>
    <xf numFmtId="0" fontId="4" fillId="0" borderId="2" xfId="0" applyFont="1" applyBorder="1" applyProtection="1"/>
    <xf numFmtId="166" fontId="10" fillId="5" borderId="2" xfId="0" applyNumberFormat="1" applyFont="1" applyFill="1" applyBorder="1" applyProtection="1"/>
    <xf numFmtId="3" fontId="4" fillId="4" borderId="2" xfId="0" applyNumberFormat="1" applyFont="1" applyFill="1" applyBorder="1" applyProtection="1"/>
    <xf numFmtId="164" fontId="0" fillId="0" borderId="2" xfId="0" applyNumberFormat="1" applyBorder="1" applyAlignment="1" applyProtection="1">
      <alignment horizontal="right"/>
    </xf>
    <xf numFmtId="167" fontId="0" fillId="0" borderId="2" xfId="0" applyNumberFormat="1" applyBorder="1" applyAlignment="1" applyProtection="1">
      <alignment horizontal="right"/>
    </xf>
    <xf numFmtId="3" fontId="10" fillId="0" borderId="2" xfId="0" applyNumberFormat="1" applyFont="1" applyBorder="1" applyProtection="1"/>
    <xf numFmtId="9" fontId="10" fillId="0" borderId="2" xfId="0" applyNumberFormat="1" applyFont="1" applyBorder="1" applyProtection="1"/>
    <xf numFmtId="165" fontId="10" fillId="0" borderId="2" xfId="0" applyNumberFormat="1" applyFont="1" applyBorder="1" applyProtection="1"/>
    <xf numFmtId="166" fontId="10" fillId="0" borderId="2" xfId="0" applyNumberFormat="1" applyFont="1" applyBorder="1" applyProtection="1"/>
    <xf numFmtId="167" fontId="0" fillId="0" borderId="2" xfId="0" applyNumberFormat="1" applyBorder="1" applyProtection="1"/>
    <xf numFmtId="169" fontId="0" fillId="0" borderId="2" xfId="0" applyNumberFormat="1" applyBorder="1" applyProtection="1"/>
    <xf numFmtId="0" fontId="5" fillId="0" borderId="2" xfId="0" applyFont="1" applyFill="1" applyBorder="1" applyProtection="1"/>
    <xf numFmtId="3" fontId="5" fillId="0" borderId="2" xfId="0" applyNumberFormat="1" applyFont="1" applyFill="1" applyBorder="1" applyProtection="1"/>
    <xf numFmtId="165" fontId="12" fillId="0" borderId="2" xfId="0" applyNumberFormat="1" applyFont="1" applyFill="1" applyBorder="1" applyProtection="1"/>
    <xf numFmtId="166" fontId="12" fillId="0" borderId="2" xfId="1" applyNumberFormat="1" applyFont="1" applyFill="1" applyBorder="1" applyProtection="1"/>
    <xf numFmtId="168" fontId="5" fillId="3" borderId="2" xfId="1" applyNumberFormat="1" applyFont="1" applyFill="1" applyBorder="1" applyProtection="1"/>
    <xf numFmtId="1" fontId="5" fillId="3" borderId="2" xfId="0" applyNumberFormat="1" applyFont="1" applyFill="1" applyBorder="1" applyProtection="1"/>
    <xf numFmtId="165" fontId="12" fillId="3" borderId="2" xfId="0" applyNumberFormat="1" applyFont="1" applyFill="1" applyBorder="1" applyAlignment="1" applyProtection="1">
      <alignment horizontal="right"/>
    </xf>
    <xf numFmtId="166" fontId="12" fillId="3" borderId="2" xfId="1" applyNumberFormat="1" applyFont="1" applyFill="1" applyBorder="1" applyAlignment="1" applyProtection="1">
      <alignment horizontal="right"/>
    </xf>
    <xf numFmtId="10" fontId="0" fillId="0" borderId="2" xfId="1" applyNumberFormat="1" applyFont="1" applyBorder="1" applyProtection="1"/>
    <xf numFmtId="170" fontId="10" fillId="0" borderId="2" xfId="0" applyNumberFormat="1" applyFont="1" applyBorder="1" applyProtection="1"/>
    <xf numFmtId="166" fontId="10" fillId="0" borderId="2" xfId="0" applyNumberFormat="1" applyFont="1" applyFill="1" applyBorder="1" applyProtection="1"/>
    <xf numFmtId="3" fontId="5" fillId="0" borderId="2" xfId="0" applyNumberFormat="1" applyFont="1" applyBorder="1" applyAlignment="1" applyProtection="1">
      <alignment horizontal="right"/>
    </xf>
    <xf numFmtId="168" fontId="12" fillId="3" borderId="2" xfId="1" applyNumberFormat="1" applyFont="1" applyFill="1" applyBorder="1" applyAlignment="1" applyProtection="1">
      <alignment horizontal="right"/>
    </xf>
    <xf numFmtId="168" fontId="0" fillId="0" borderId="2" xfId="1" applyNumberFormat="1" applyFont="1" applyBorder="1" applyProtection="1"/>
    <xf numFmtId="168" fontId="10" fillId="0" borderId="2" xfId="1" applyNumberFormat="1" applyFont="1" applyBorder="1" applyProtection="1"/>
    <xf numFmtId="3" fontId="12" fillId="0" borderId="2" xfId="0" applyNumberFormat="1" applyFont="1" applyBorder="1" applyAlignment="1" applyProtection="1">
      <alignment horizontal="right"/>
    </xf>
    <xf numFmtId="0" fontId="5" fillId="0" borderId="2" xfId="0" applyFont="1" applyBorder="1" applyAlignment="1" applyProtection="1">
      <alignment horizontal="right"/>
    </xf>
    <xf numFmtId="9" fontId="5" fillId="3" borderId="2" xfId="1" applyFont="1" applyFill="1" applyBorder="1" applyProtection="1"/>
    <xf numFmtId="9" fontId="0" fillId="5" borderId="2" xfId="1" applyFont="1" applyFill="1" applyBorder="1" applyProtection="1"/>
    <xf numFmtId="3" fontId="0" fillId="0" borderId="2" xfId="0" applyNumberFormat="1" applyBorder="1" applyAlignment="1" applyProtection="1">
      <alignment horizontal="right"/>
    </xf>
    <xf numFmtId="168" fontId="5" fillId="3" borderId="2" xfId="1" applyNumberFormat="1" applyFont="1" applyFill="1" applyBorder="1" applyAlignment="1" applyProtection="1">
      <alignment horizontal="right"/>
    </xf>
    <xf numFmtId="168" fontId="0" fillId="4" borderId="2" xfId="1" applyNumberFormat="1" applyFont="1" applyFill="1" applyBorder="1" applyProtection="1"/>
    <xf numFmtId="168" fontId="0" fillId="5" borderId="2" xfId="1" applyNumberFormat="1" applyFont="1" applyFill="1" applyBorder="1" applyProtection="1"/>
    <xf numFmtId="0" fontId="3" fillId="0" borderId="2" xfId="0" applyFont="1" applyBorder="1" applyProtection="1"/>
    <xf numFmtId="0" fontId="3" fillId="0" borderId="0" xfId="0" applyFont="1" applyProtection="1">
      <protection locked="0"/>
    </xf>
    <xf numFmtId="0" fontId="0" fillId="8" borderId="0" xfId="0" applyFill="1" applyProtection="1">
      <protection locked="0"/>
    </xf>
    <xf numFmtId="0" fontId="3" fillId="6" borderId="0" xfId="0" applyFont="1" applyFill="1" applyProtection="1">
      <protection locked="0"/>
    </xf>
    <xf numFmtId="0" fontId="3" fillId="0" borderId="0" xfId="0" applyFont="1" applyProtection="1"/>
    <xf numFmtId="0" fontId="0" fillId="0" borderId="0" xfId="0" applyProtection="1"/>
    <xf numFmtId="171" fontId="0" fillId="0" borderId="0" xfId="0" applyNumberFormat="1" applyProtection="1"/>
  </cellXfs>
  <cellStyles count="4">
    <cellStyle name="Normal" xfId="0" builtinId="0"/>
    <cellStyle name="Normal 2" xfId="2"/>
    <cellStyle name="Percent" xfId="1" builtinId="5"/>
    <cellStyle name="Standard 3" xfId="3"/>
  </cellStyles>
  <dxfs count="6"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CheckBox" checked="Checked" fmlaLink="$G$5" lockText="1" noThreeD="1"/>
</file>

<file path=xl/ctrlProps/ctrlProp2.xml><?xml version="1.0" encoding="utf-8"?>
<formControlPr xmlns="http://schemas.microsoft.com/office/spreadsheetml/2009/9/main" objectType="CheckBox" checked="Checked" fmlaLink="$H$5" lockText="1" noThreeD="1"/>
</file>

<file path=xl/ctrlProps/ctrlProp3.xml><?xml version="1.0" encoding="utf-8"?>
<formControlPr xmlns="http://schemas.microsoft.com/office/spreadsheetml/2009/9/main" objectType="CheckBox" checked="Checked" fmlaLink="$I$5" lockText="1" noThreeD="1"/>
</file>

<file path=xl/ctrlProps/ctrlProp4.xml><?xml version="1.0" encoding="utf-8"?>
<formControlPr xmlns="http://schemas.microsoft.com/office/spreadsheetml/2009/9/main" objectType="CheckBox" checked="Checked" fmlaLink="$K$5" lockText="1" noThreeD="1"/>
</file>

<file path=xl/ctrlProps/ctrlProp5.xml><?xml version="1.0" encoding="utf-8"?>
<formControlPr xmlns="http://schemas.microsoft.com/office/spreadsheetml/2009/9/main" objectType="CheckBox" checked="Checked" fmlaLink="$L$5" lockText="1" noThreeD="1"/>
</file>

<file path=xl/ctrlProps/ctrlProp6.xml><?xml version="1.0" encoding="utf-8"?>
<formControlPr xmlns="http://schemas.microsoft.com/office/spreadsheetml/2009/9/main" objectType="CheckBox" checked="Checked" fmlaLink="$M$5" lockText="1" noThreeD="1"/>
</file>

<file path=xl/ctrlProps/ctrlProp7.xml><?xml version="1.0" encoding="utf-8"?>
<formControlPr xmlns="http://schemas.microsoft.com/office/spreadsheetml/2009/9/main" objectType="CheckBox" checked="Checked" fmlaLink="$N$5" lockText="1" noThreeD="1"/>
</file>

<file path=xl/ctrlProps/ctrlProp8.xml><?xml version="1.0" encoding="utf-8"?>
<formControlPr xmlns="http://schemas.microsoft.com/office/spreadsheetml/2009/9/main" objectType="CheckBox" checked="Checked" fmlaLink="$P$5" lockText="1" noThreeD="1"/>
</file>

<file path=xl/ctrlProps/ctrlProp9.xml><?xml version="1.0" encoding="utf-8"?>
<formControlPr xmlns="http://schemas.microsoft.com/office/spreadsheetml/2009/9/main" objectType="CheckBox" checked="Checked" fmlaLink="$Q$5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png"/><Relationship Id="rId43" Type="http://schemas.openxmlformats.org/officeDocument/2006/relationships/image" Target="../media/image4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3</xdr:row>
          <xdr:rowOff>123825</xdr:rowOff>
        </xdr:from>
        <xdr:to>
          <xdr:col>7</xdr:col>
          <xdr:colOff>142875</xdr:colOff>
          <xdr:row>5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</xdr:row>
          <xdr:rowOff>123825</xdr:rowOff>
        </xdr:from>
        <xdr:to>
          <xdr:col>8</xdr:col>
          <xdr:colOff>285750</xdr:colOff>
          <xdr:row>5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</xdr:row>
          <xdr:rowOff>123825</xdr:rowOff>
        </xdr:from>
        <xdr:to>
          <xdr:col>10</xdr:col>
          <xdr:colOff>142875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409575</xdr:colOff>
          <xdr:row>3</xdr:row>
          <xdr:rowOff>123825</xdr:rowOff>
        </xdr:from>
        <xdr:to>
          <xdr:col>11</xdr:col>
          <xdr:colOff>123825</xdr:colOff>
          <xdr:row>5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3</xdr:row>
          <xdr:rowOff>123825</xdr:rowOff>
        </xdr:from>
        <xdr:to>
          <xdr:col>12</xdr:col>
          <xdr:colOff>114300</xdr:colOff>
          <xdr:row>5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3</xdr:row>
          <xdr:rowOff>123825</xdr:rowOff>
        </xdr:from>
        <xdr:to>
          <xdr:col>13</xdr:col>
          <xdr:colOff>285750</xdr:colOff>
          <xdr:row>5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238125</xdr:colOff>
          <xdr:row>3</xdr:row>
          <xdr:rowOff>123825</xdr:rowOff>
        </xdr:from>
        <xdr:to>
          <xdr:col>15</xdr:col>
          <xdr:colOff>142875</xdr:colOff>
          <xdr:row>5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3</xdr:row>
          <xdr:rowOff>123825</xdr:rowOff>
        </xdr:from>
        <xdr:to>
          <xdr:col>16</xdr:col>
          <xdr:colOff>142875</xdr:colOff>
          <xdr:row>5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419100</xdr:colOff>
          <xdr:row>3</xdr:row>
          <xdr:rowOff>123825</xdr:rowOff>
        </xdr:from>
        <xdr:to>
          <xdr:col>17</xdr:col>
          <xdr:colOff>133350</xdr:colOff>
          <xdr:row>5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457200</xdr:colOff>
      <xdr:row>28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0"/>
          <a:ext cx="8991600" cy="468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95250</xdr:colOff>
      <xdr:row>59</xdr:row>
      <xdr:rowOff>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181600"/>
          <a:ext cx="6191250" cy="437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8</xdr:col>
      <xdr:colOff>66675</xdr:colOff>
      <xdr:row>89</xdr:row>
      <xdr:rowOff>142875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9877425"/>
          <a:ext cx="4333875" cy="451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15</xdr:col>
      <xdr:colOff>201925</xdr:colOff>
      <xdr:row>125</xdr:row>
      <xdr:rowOff>97994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300" y="14573250"/>
          <a:ext cx="8736325" cy="52795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10</xdr:col>
      <xdr:colOff>469908</xdr:colOff>
      <xdr:row>152</xdr:row>
      <xdr:rowOff>704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6300" y="20078700"/>
          <a:ext cx="5956308" cy="37249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12</xdr:col>
      <xdr:colOff>207863</xdr:colOff>
      <xdr:row>187</xdr:row>
      <xdr:rowOff>12642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6300" y="24126825"/>
          <a:ext cx="6913463" cy="51942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11</xdr:col>
      <xdr:colOff>439478</xdr:colOff>
      <xdr:row>213</xdr:row>
      <xdr:rowOff>134827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6300" y="29632275"/>
          <a:ext cx="6535478" cy="38591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10</xdr:col>
      <xdr:colOff>447675</xdr:colOff>
      <xdr:row>262</xdr:row>
      <xdr:rowOff>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3680400"/>
          <a:ext cx="5934075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9</xdr:col>
      <xdr:colOff>438150</xdr:colOff>
      <xdr:row>280</xdr:row>
      <xdr:rowOff>85725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1290875"/>
          <a:ext cx="5314950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11</xdr:col>
      <xdr:colOff>38100</xdr:colOff>
      <xdr:row>307</xdr:row>
      <xdr:rowOff>57150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4043600"/>
          <a:ext cx="6134100" cy="394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10</xdr:col>
      <xdr:colOff>28575</xdr:colOff>
      <xdr:row>323</xdr:row>
      <xdr:rowOff>133350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8253650"/>
          <a:ext cx="5514975" cy="223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9</xdr:col>
      <xdr:colOff>323850</xdr:colOff>
      <xdr:row>338</xdr:row>
      <xdr:rowOff>152400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0844450"/>
          <a:ext cx="520065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13</xdr:col>
      <xdr:colOff>276225</xdr:colOff>
      <xdr:row>379</xdr:row>
      <xdr:rowOff>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3111400"/>
          <a:ext cx="7591425" cy="599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11</xdr:col>
      <xdr:colOff>314325</xdr:colOff>
      <xdr:row>403</xdr:row>
      <xdr:rowOff>142875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9426475"/>
          <a:ext cx="6410325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8</xdr:col>
      <xdr:colOff>85725</xdr:colOff>
      <xdr:row>414</xdr:row>
      <xdr:rowOff>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3312675"/>
          <a:ext cx="435292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7</xdr:col>
      <xdr:colOff>523875</xdr:colOff>
      <xdr:row>422</xdr:row>
      <xdr:rowOff>28575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4770000"/>
          <a:ext cx="41814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7</xdr:col>
      <xdr:colOff>561975</xdr:colOff>
      <xdr:row>432</xdr:row>
      <xdr:rowOff>123825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6065400"/>
          <a:ext cx="42195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15</xdr:col>
      <xdr:colOff>128767</xdr:colOff>
      <xdr:row>473</xdr:row>
      <xdr:rowOff>123593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76300" y="67522725"/>
          <a:ext cx="8663167" cy="6114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15</xdr:col>
      <xdr:colOff>590550</xdr:colOff>
      <xdr:row>744</xdr:row>
      <xdr:rowOff>114300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4642900"/>
          <a:ext cx="912495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748</xdr:row>
      <xdr:rowOff>0</xdr:rowOff>
    </xdr:from>
    <xdr:to>
      <xdr:col>13</xdr:col>
      <xdr:colOff>314325</xdr:colOff>
      <xdr:row>762</xdr:row>
      <xdr:rowOff>28575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7719475"/>
          <a:ext cx="762952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765</xdr:row>
      <xdr:rowOff>0</xdr:rowOff>
    </xdr:from>
    <xdr:to>
      <xdr:col>9</xdr:col>
      <xdr:colOff>438150</xdr:colOff>
      <xdr:row>778</xdr:row>
      <xdr:rowOff>38100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0310275"/>
          <a:ext cx="531495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781</xdr:row>
      <xdr:rowOff>0</xdr:rowOff>
    </xdr:from>
    <xdr:to>
      <xdr:col>9</xdr:col>
      <xdr:colOff>571500</xdr:colOff>
      <xdr:row>801</xdr:row>
      <xdr:rowOff>38100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2739150"/>
          <a:ext cx="5448300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804</xdr:row>
      <xdr:rowOff>0</xdr:rowOff>
    </xdr:from>
    <xdr:to>
      <xdr:col>9</xdr:col>
      <xdr:colOff>523875</xdr:colOff>
      <xdr:row>820</xdr:row>
      <xdr:rowOff>142875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6301500"/>
          <a:ext cx="5400675" cy="273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824</xdr:row>
      <xdr:rowOff>0</xdr:rowOff>
    </xdr:from>
    <xdr:to>
      <xdr:col>11</xdr:col>
      <xdr:colOff>571500</xdr:colOff>
      <xdr:row>835</xdr:row>
      <xdr:rowOff>85725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9378075"/>
          <a:ext cx="66675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839</xdr:row>
      <xdr:rowOff>0</xdr:rowOff>
    </xdr:from>
    <xdr:to>
      <xdr:col>8</xdr:col>
      <xdr:colOff>66675</xdr:colOff>
      <xdr:row>846</xdr:row>
      <xdr:rowOff>0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1483100"/>
          <a:ext cx="43338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849</xdr:row>
      <xdr:rowOff>0</xdr:rowOff>
    </xdr:from>
    <xdr:to>
      <xdr:col>9</xdr:col>
      <xdr:colOff>352425</xdr:colOff>
      <xdr:row>868</xdr:row>
      <xdr:rowOff>66675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2940425"/>
          <a:ext cx="5229225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872</xdr:row>
      <xdr:rowOff>0</xdr:rowOff>
    </xdr:from>
    <xdr:to>
      <xdr:col>7</xdr:col>
      <xdr:colOff>0</xdr:colOff>
      <xdr:row>879</xdr:row>
      <xdr:rowOff>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6502775"/>
          <a:ext cx="365760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882</xdr:row>
      <xdr:rowOff>0</xdr:rowOff>
    </xdr:from>
    <xdr:to>
      <xdr:col>6</xdr:col>
      <xdr:colOff>363388</xdr:colOff>
      <xdr:row>907</xdr:row>
      <xdr:rowOff>134093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85825" y="137960100"/>
          <a:ext cx="3401863" cy="418221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882</xdr:row>
      <xdr:rowOff>0</xdr:rowOff>
    </xdr:from>
    <xdr:to>
      <xdr:col>12</xdr:col>
      <xdr:colOff>363388</xdr:colOff>
      <xdr:row>907</xdr:row>
      <xdr:rowOff>140190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543425" y="137960100"/>
          <a:ext cx="3401863" cy="418831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911</xdr:row>
      <xdr:rowOff>9525</xdr:rowOff>
    </xdr:from>
    <xdr:to>
      <xdr:col>8</xdr:col>
      <xdr:colOff>304800</xdr:colOff>
      <xdr:row>920</xdr:row>
      <xdr:rowOff>66675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42665450"/>
          <a:ext cx="4543425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10</xdr:col>
      <xdr:colOff>285750</xdr:colOff>
      <xdr:row>932</xdr:row>
      <xdr:rowOff>142875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44437100"/>
          <a:ext cx="57721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936</xdr:row>
      <xdr:rowOff>0</xdr:rowOff>
    </xdr:from>
    <xdr:to>
      <xdr:col>11</xdr:col>
      <xdr:colOff>47625</xdr:colOff>
      <xdr:row>949</xdr:row>
      <xdr:rowOff>95250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46380200"/>
          <a:ext cx="6143625" cy="220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953</xdr:row>
      <xdr:rowOff>0</xdr:rowOff>
    </xdr:from>
    <xdr:to>
      <xdr:col>8</xdr:col>
      <xdr:colOff>333375</xdr:colOff>
      <xdr:row>961</xdr:row>
      <xdr:rowOff>114300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48971000"/>
          <a:ext cx="4600575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965</xdr:row>
      <xdr:rowOff>0</xdr:rowOff>
    </xdr:from>
    <xdr:to>
      <xdr:col>8</xdr:col>
      <xdr:colOff>152783</xdr:colOff>
      <xdr:row>994</xdr:row>
      <xdr:rowOff>114336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76300" y="150752175"/>
          <a:ext cx="4419983" cy="4810161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965</xdr:row>
      <xdr:rowOff>0</xdr:rowOff>
    </xdr:from>
    <xdr:to>
      <xdr:col>15</xdr:col>
      <xdr:colOff>461012</xdr:colOff>
      <xdr:row>994</xdr:row>
      <xdr:rowOff>114336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457825" y="156257625"/>
          <a:ext cx="4413887" cy="48101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1001</xdr:row>
      <xdr:rowOff>0</xdr:rowOff>
    </xdr:from>
    <xdr:to>
      <xdr:col>8</xdr:col>
      <xdr:colOff>257175</xdr:colOff>
      <xdr:row>1012</xdr:row>
      <xdr:rowOff>123825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6581475"/>
          <a:ext cx="452437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1016</xdr:row>
      <xdr:rowOff>0</xdr:rowOff>
    </xdr:from>
    <xdr:to>
      <xdr:col>11</xdr:col>
      <xdr:colOff>104775</xdr:colOff>
      <xdr:row>1033</xdr:row>
      <xdr:rowOff>66675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8848425"/>
          <a:ext cx="6200775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1036</xdr:row>
      <xdr:rowOff>0</xdr:rowOff>
    </xdr:from>
    <xdr:to>
      <xdr:col>13</xdr:col>
      <xdr:colOff>485775</xdr:colOff>
      <xdr:row>1061</xdr:row>
      <xdr:rowOff>114300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1925000"/>
          <a:ext cx="78009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1065</xdr:row>
      <xdr:rowOff>0</xdr:rowOff>
    </xdr:from>
    <xdr:to>
      <xdr:col>11</xdr:col>
      <xdr:colOff>438150</xdr:colOff>
      <xdr:row>1089</xdr:row>
      <xdr:rowOff>95250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6458900"/>
          <a:ext cx="6534150" cy="398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1093</xdr:row>
      <xdr:rowOff>0</xdr:rowOff>
    </xdr:from>
    <xdr:to>
      <xdr:col>10</xdr:col>
      <xdr:colOff>361950</xdr:colOff>
      <xdr:row>1104</xdr:row>
      <xdr:rowOff>123825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70830875"/>
          <a:ext cx="584835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1108</xdr:row>
      <xdr:rowOff>0</xdr:rowOff>
    </xdr:from>
    <xdr:to>
      <xdr:col>9</xdr:col>
      <xdr:colOff>495300</xdr:colOff>
      <xdr:row>1123</xdr:row>
      <xdr:rowOff>114300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73097825"/>
          <a:ext cx="537210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1127</xdr:row>
      <xdr:rowOff>0</xdr:rowOff>
    </xdr:from>
    <xdr:to>
      <xdr:col>8</xdr:col>
      <xdr:colOff>85725</xdr:colOff>
      <xdr:row>1153</xdr:row>
      <xdr:rowOff>142875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76012475"/>
          <a:ext cx="4352925" cy="435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1157</xdr:row>
      <xdr:rowOff>0</xdr:rowOff>
    </xdr:from>
    <xdr:to>
      <xdr:col>14</xdr:col>
      <xdr:colOff>428625</xdr:colOff>
      <xdr:row>1190</xdr:row>
      <xdr:rowOff>9525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80708300"/>
          <a:ext cx="8353425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1192</xdr:row>
      <xdr:rowOff>0</xdr:rowOff>
    </xdr:from>
    <xdr:to>
      <xdr:col>10</xdr:col>
      <xdr:colOff>495300</xdr:colOff>
      <xdr:row>1219</xdr:row>
      <xdr:rowOff>28575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86375675"/>
          <a:ext cx="5981700" cy="440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1222</xdr:row>
      <xdr:rowOff>0</xdr:rowOff>
    </xdr:from>
    <xdr:to>
      <xdr:col>9</xdr:col>
      <xdr:colOff>238125</xdr:colOff>
      <xdr:row>1236</xdr:row>
      <xdr:rowOff>104775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1233425"/>
          <a:ext cx="511492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1240</xdr:row>
      <xdr:rowOff>0</xdr:rowOff>
    </xdr:from>
    <xdr:to>
      <xdr:col>11</xdr:col>
      <xdr:colOff>195617</xdr:colOff>
      <xdr:row>1259</xdr:row>
      <xdr:rowOff>93620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76300" y="193986150"/>
          <a:ext cx="6291617" cy="31701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1263</xdr:row>
      <xdr:rowOff>0</xdr:rowOff>
    </xdr:from>
    <xdr:to>
      <xdr:col>10</xdr:col>
      <xdr:colOff>19050</xdr:colOff>
      <xdr:row>1269</xdr:row>
      <xdr:rowOff>104775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7548500"/>
          <a:ext cx="55054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6005-T/Dossiers/Aktuariat/Betriebsrechnung%20BV/BRBV%20BJ%202019/BRBV%20Erfassungsmappe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6005-T/Dossiers/Aktuariat/Betriebsrechnung%20BV/BRBV%20BJ%202019/Transparenzbericht/TB%20Abbildungen%20BJ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EBERSICHT"/>
      <sheetName val="Cube"/>
      <sheetName val="to do"/>
      <sheetName val="ER"/>
      <sheetName val="BILANZ"/>
      <sheetName val="TECHN ZERLEGUNG"/>
      <sheetName val="BESTANDESSTATISTIK"/>
      <sheetName val="BILANZIERUNGSGRUNDSAETZE"/>
      <sheetName val="BEWERTUNGSRESERVEN"/>
      <sheetName val="OFFENLEGUNGSSCHEMA"/>
      <sheetName val="BVG-MINDESTZINSSATZ"/>
      <sheetName val="TEXT"/>
    </sheetNames>
    <sheetDataSet>
      <sheetData sheetId="0" refreshError="1">
        <row r="4">
          <cell r="E4" t="str">
            <v>all</v>
          </cell>
        </row>
        <row r="8">
          <cell r="E8">
            <v>2018</v>
          </cell>
        </row>
      </sheetData>
      <sheetData sheetId="1" refreshError="1">
        <row r="4">
          <cell r="B4" t="str">
            <v>BR 2 Jahre</v>
          </cell>
        </row>
        <row r="5">
          <cell r="B5" t="str">
            <v>BR</v>
          </cell>
        </row>
        <row r="9">
          <cell r="B9" t="str" vm="1">
            <v>BR 2018</v>
          </cell>
        </row>
        <row r="10">
          <cell r="B10">
            <v>2</v>
          </cell>
        </row>
        <row r="12">
          <cell r="B12" t="str" vm="2">
            <v>all</v>
          </cell>
        </row>
        <row r="20">
          <cell r="A20" t="str" vm="3">
            <v>cQuoteNum</v>
          </cell>
        </row>
        <row r="21">
          <cell r="A21" t="str" vm="4">
            <v>cQuoteDiv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A3">
            <v>1985</v>
          </cell>
          <cell r="B3">
            <v>0.04</v>
          </cell>
        </row>
        <row r="4">
          <cell r="A4">
            <v>1986</v>
          </cell>
          <cell r="B4">
            <v>0.04</v>
          </cell>
        </row>
        <row r="5">
          <cell r="A5">
            <v>1987</v>
          </cell>
          <cell r="B5">
            <v>0.04</v>
          </cell>
        </row>
        <row r="6">
          <cell r="A6">
            <v>1988</v>
          </cell>
          <cell r="B6">
            <v>0.04</v>
          </cell>
        </row>
        <row r="7">
          <cell r="A7">
            <v>1989</v>
          </cell>
          <cell r="B7">
            <v>0.04</v>
          </cell>
        </row>
        <row r="8">
          <cell r="A8">
            <v>1990</v>
          </cell>
          <cell r="B8">
            <v>0.04</v>
          </cell>
        </row>
        <row r="9">
          <cell r="A9">
            <v>1991</v>
          </cell>
          <cell r="B9">
            <v>0.04</v>
          </cell>
        </row>
        <row r="10">
          <cell r="A10">
            <v>1992</v>
          </cell>
          <cell r="B10">
            <v>0.04</v>
          </cell>
        </row>
        <row r="11">
          <cell r="A11">
            <v>1993</v>
          </cell>
          <cell r="B11">
            <v>0.04</v>
          </cell>
        </row>
        <row r="12">
          <cell r="A12">
            <v>1994</v>
          </cell>
          <cell r="B12">
            <v>0.04</v>
          </cell>
        </row>
        <row r="13">
          <cell r="A13">
            <v>1995</v>
          </cell>
          <cell r="B13">
            <v>0.04</v>
          </cell>
        </row>
        <row r="14">
          <cell r="A14">
            <v>1996</v>
          </cell>
          <cell r="B14">
            <v>0.04</v>
          </cell>
        </row>
        <row r="15">
          <cell r="A15">
            <v>1997</v>
          </cell>
          <cell r="B15">
            <v>0.04</v>
          </cell>
        </row>
        <row r="16">
          <cell r="A16">
            <v>1998</v>
          </cell>
          <cell r="B16">
            <v>0.04</v>
          </cell>
        </row>
        <row r="17">
          <cell r="A17">
            <v>1999</v>
          </cell>
          <cell r="B17">
            <v>0.04</v>
          </cell>
        </row>
        <row r="18">
          <cell r="A18">
            <v>2000</v>
          </cell>
          <cell r="B18">
            <v>0.04</v>
          </cell>
        </row>
        <row r="19">
          <cell r="A19">
            <v>2001</v>
          </cell>
          <cell r="B19">
            <v>0.04</v>
          </cell>
        </row>
        <row r="20">
          <cell r="A20">
            <v>2002</v>
          </cell>
          <cell r="B20">
            <v>0.04</v>
          </cell>
        </row>
        <row r="21">
          <cell r="A21">
            <v>2003</v>
          </cell>
          <cell r="B21">
            <v>3.2500000000000001E-2</v>
          </cell>
        </row>
        <row r="22">
          <cell r="A22">
            <v>2004</v>
          </cell>
          <cell r="B22">
            <v>2.2499999999999999E-2</v>
          </cell>
        </row>
        <row r="23">
          <cell r="A23">
            <v>2005</v>
          </cell>
          <cell r="B23">
            <v>2.5000000000000001E-2</v>
          </cell>
        </row>
        <row r="24">
          <cell r="A24">
            <v>2006</v>
          </cell>
          <cell r="B24">
            <v>2.5000000000000001E-2</v>
          </cell>
        </row>
        <row r="25">
          <cell r="A25">
            <v>2007</v>
          </cell>
          <cell r="B25">
            <v>2.5000000000000001E-2</v>
          </cell>
        </row>
        <row r="26">
          <cell r="A26">
            <v>2008</v>
          </cell>
          <cell r="B26">
            <v>2.75E-2</v>
          </cell>
        </row>
        <row r="27">
          <cell r="A27">
            <v>2009</v>
          </cell>
          <cell r="B27">
            <v>0.02</v>
          </cell>
        </row>
        <row r="28">
          <cell r="A28">
            <v>2010</v>
          </cell>
          <cell r="B28">
            <v>0.02</v>
          </cell>
        </row>
        <row r="29">
          <cell r="A29">
            <v>2011</v>
          </cell>
          <cell r="B29">
            <v>0.02</v>
          </cell>
        </row>
        <row r="30">
          <cell r="A30">
            <v>2012</v>
          </cell>
          <cell r="B30">
            <v>1.4999999999999999E-2</v>
          </cell>
        </row>
        <row r="31">
          <cell r="A31">
            <v>2013</v>
          </cell>
          <cell r="B31">
            <v>1.4999999999999999E-2</v>
          </cell>
        </row>
        <row r="32">
          <cell r="A32">
            <v>2014</v>
          </cell>
          <cell r="B32">
            <v>1.7500000000000002E-2</v>
          </cell>
        </row>
        <row r="33">
          <cell r="A33">
            <v>2015</v>
          </cell>
          <cell r="B33">
            <v>1.7500000000000002E-2</v>
          </cell>
        </row>
        <row r="34">
          <cell r="A34">
            <v>2016</v>
          </cell>
          <cell r="B34">
            <v>1.2500000000000001E-2</v>
          </cell>
        </row>
        <row r="35">
          <cell r="A35">
            <v>2017</v>
          </cell>
          <cell r="B35">
            <v>0.01</v>
          </cell>
        </row>
        <row r="36">
          <cell r="A36">
            <v>2018</v>
          </cell>
          <cell r="B36">
            <v>0.01</v>
          </cell>
        </row>
        <row r="37">
          <cell r="A37">
            <v>2019</v>
          </cell>
          <cell r="B37">
            <v>0.01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"/>
      <sheetName val="Abb1"/>
      <sheetName val="Abb2"/>
      <sheetName val="Abb3"/>
      <sheetName val="Abb4"/>
      <sheetName val="Abb5"/>
      <sheetName val="Abb6"/>
      <sheetName val="Abb7"/>
      <sheetName val="Abb8"/>
      <sheetName val="Abb9"/>
      <sheetName val="Abb10"/>
      <sheetName val="Abb11"/>
      <sheetName val="Abb12"/>
      <sheetName val="Abb13"/>
      <sheetName val="Abb14"/>
      <sheetName val="Abb15"/>
      <sheetName val="Abb16"/>
      <sheetName val="Abb17"/>
      <sheetName val="Abb17a"/>
      <sheetName val="Abb18"/>
      <sheetName val="Abb19"/>
      <sheetName val="Abb20"/>
      <sheetName val="Abb21"/>
      <sheetName val="Abb22"/>
      <sheetName val="Abb23"/>
      <sheetName val="Abb24"/>
      <sheetName val="Abb25"/>
      <sheetName val="Abb26"/>
      <sheetName val="Abb27"/>
      <sheetName val="Abb28"/>
      <sheetName val="Abb29"/>
      <sheetName val="Abb30"/>
      <sheetName val="Abb31"/>
      <sheetName val="Abb32"/>
      <sheetName val="Abb33"/>
      <sheetName val="Abb34"/>
      <sheetName val="Abb35"/>
      <sheetName val="Abb36"/>
      <sheetName val="Abb37"/>
      <sheetName val="Abb38"/>
      <sheetName val="Abb39"/>
      <sheetName val="Abb40"/>
      <sheetName val="Abb41"/>
      <sheetName val="Abb42"/>
      <sheetName val="Abb43"/>
      <sheetName val="Abb44"/>
      <sheetName val="Abb45"/>
    </sheetNames>
    <sheetDataSet>
      <sheetData sheetId="0">
        <row r="4">
          <cell r="F4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5">
          <cell r="B35" t="str">
            <v>Vermögensverwaltungskosten 2019 in Prozent der Buchwerte der Kapitalanlagen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ables/table1.xml><?xml version="1.0" encoding="utf-8"?>
<table xmlns="http://schemas.openxmlformats.org/spreadsheetml/2006/main" id="1" name="Tableau1" displayName="Tableau1" ref="A1:C218" totalsRowShown="0" headerRowDxfId="5" dataDxfId="3" headerRowBorderDxfId="4">
  <autoFilter ref="A1:C218"/>
  <tableColumns count="3">
    <tableColumn id="1" name="Ref" dataDxfId="2"/>
    <tableColumn id="2" name="Deutsch" dataDxfId="1"/>
    <tableColumn id="3" name="Französisch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1"/>
  </sheetPr>
  <dimension ref="A1:FS248"/>
  <sheetViews>
    <sheetView tabSelected="1" zoomScaleNormal="100" workbookViewId="0">
      <pane xSplit="5" ySplit="6" topLeftCell="F49" activePane="bottomRight" state="frozen"/>
      <selection pane="topRight" activeCell="F1" sqref="F1"/>
      <selection pane="bottomLeft" activeCell="A7" sqref="A7"/>
      <selection pane="bottomRight"/>
    </sheetView>
  </sheetViews>
  <sheetFormatPr defaultColWidth="9.140625" defaultRowHeight="12.75" x14ac:dyDescent="0.2"/>
  <cols>
    <col min="1" max="1" width="4.28515625" style="21" customWidth="1"/>
    <col min="2" max="2" width="7.140625" style="21" customWidth="1"/>
    <col min="3" max="3" width="7.85546875" style="21" customWidth="1"/>
    <col min="4" max="4" width="12.5703125" style="21" customWidth="1"/>
    <col min="5" max="5" width="28.85546875" style="21" customWidth="1"/>
    <col min="6" max="7" width="15" style="21" customWidth="1"/>
    <col min="8" max="9" width="10" style="21" customWidth="1"/>
    <col min="10" max="10" width="2.140625" style="21" customWidth="1"/>
    <col min="11" max="12" width="15" style="21" customWidth="1"/>
    <col min="13" max="14" width="10" style="21" customWidth="1"/>
    <col min="15" max="15" width="2.140625" style="21" customWidth="1"/>
    <col min="16" max="17" width="15" style="21" customWidth="1"/>
    <col min="18" max="19" width="10" style="21" customWidth="1"/>
    <col min="20" max="20" width="2.140625" style="21" customWidth="1"/>
    <col min="21" max="21" width="15" style="21" customWidth="1"/>
    <col min="22" max="22" width="3.5703125" style="21" customWidth="1"/>
    <col min="23" max="24" width="15" style="21" customWidth="1"/>
    <col min="25" max="26" width="10" style="21" customWidth="1"/>
    <col min="27" max="27" width="2.140625" style="21" customWidth="1"/>
    <col min="28" max="29" width="15" style="21" customWidth="1"/>
    <col min="30" max="31" width="10" style="21" customWidth="1"/>
    <col min="32" max="32" width="2.140625" style="21" customWidth="1"/>
    <col min="33" max="34" width="15" style="21" customWidth="1"/>
    <col min="35" max="36" width="10" style="21" customWidth="1"/>
    <col min="37" max="37" width="2.140625" style="21" customWidth="1"/>
    <col min="38" max="38" width="15" style="21" customWidth="1"/>
    <col min="39" max="39" width="3.5703125" style="21" customWidth="1"/>
    <col min="40" max="41" width="15" style="21" customWidth="1"/>
    <col min="42" max="43" width="10" style="21" customWidth="1"/>
    <col min="44" max="44" width="2.140625" style="21" customWidth="1"/>
    <col min="45" max="46" width="15" style="21" customWidth="1"/>
    <col min="47" max="48" width="10" style="21" customWidth="1"/>
    <col min="49" max="49" width="2.140625" style="21" customWidth="1"/>
    <col min="50" max="51" width="15" style="21" customWidth="1"/>
    <col min="52" max="53" width="10" style="21" customWidth="1"/>
    <col min="54" max="54" width="2.140625" style="21" customWidth="1"/>
    <col min="55" max="55" width="15" style="21" customWidth="1"/>
    <col min="56" max="56" width="3.5703125" style="21" customWidth="1"/>
    <col min="57" max="58" width="15" style="21" customWidth="1"/>
    <col min="59" max="60" width="10" style="21" customWidth="1"/>
    <col min="61" max="61" width="2.140625" style="21" customWidth="1"/>
    <col min="62" max="63" width="15" style="21" customWidth="1"/>
    <col min="64" max="65" width="10" style="21" customWidth="1"/>
    <col min="66" max="66" width="2.140625" style="21" customWidth="1"/>
    <col min="67" max="68" width="15" style="21" customWidth="1"/>
    <col min="69" max="70" width="10" style="21" customWidth="1"/>
    <col min="71" max="71" width="2.140625" style="21" customWidth="1"/>
    <col min="72" max="72" width="15" style="21" customWidth="1"/>
    <col min="73" max="73" width="3.5703125" style="21" customWidth="1"/>
    <col min="74" max="75" width="15" style="21" customWidth="1"/>
    <col min="76" max="77" width="10" style="21" customWidth="1"/>
    <col min="78" max="78" width="2.140625" style="21" customWidth="1"/>
    <col min="79" max="80" width="15" style="21" customWidth="1"/>
    <col min="81" max="82" width="10" style="21" customWidth="1"/>
    <col min="83" max="83" width="2.140625" style="21" customWidth="1"/>
    <col min="84" max="85" width="15" style="21" customWidth="1"/>
    <col min="86" max="87" width="10" style="21" customWidth="1"/>
    <col min="88" max="88" width="2.140625" style="21" customWidth="1"/>
    <col min="89" max="89" width="15" style="21" customWidth="1"/>
    <col min="90" max="90" width="3.5703125" style="21" customWidth="1"/>
    <col min="91" max="92" width="15" style="21" customWidth="1"/>
    <col min="93" max="94" width="10" style="21" customWidth="1"/>
    <col min="95" max="95" width="2.140625" style="21" customWidth="1"/>
    <col min="96" max="97" width="15" style="21" customWidth="1"/>
    <col min="98" max="99" width="10" style="21" customWidth="1"/>
    <col min="100" max="100" width="2.140625" style="21" customWidth="1"/>
    <col min="101" max="102" width="15" style="21" customWidth="1"/>
    <col min="103" max="104" width="10" style="21" customWidth="1"/>
    <col min="105" max="105" width="2.140625" style="21" customWidth="1"/>
    <col min="106" max="106" width="15" style="21" customWidth="1"/>
    <col min="107" max="107" width="3.5703125" style="21" customWidth="1"/>
    <col min="108" max="109" width="15" style="21" customWidth="1"/>
    <col min="110" max="111" width="10" style="21" customWidth="1"/>
    <col min="112" max="112" width="2.140625" style="21" customWidth="1"/>
    <col min="113" max="114" width="15" style="21" customWidth="1"/>
    <col min="115" max="116" width="10" style="21" customWidth="1"/>
    <col min="117" max="117" width="2.140625" style="21" customWidth="1"/>
    <col min="118" max="119" width="15" style="21" customWidth="1"/>
    <col min="120" max="121" width="10" style="21" customWidth="1"/>
    <col min="122" max="122" width="2.140625" style="21" customWidth="1"/>
    <col min="123" max="123" width="15" style="21" customWidth="1"/>
    <col min="124" max="124" width="3.5703125" style="21" customWidth="1"/>
    <col min="125" max="126" width="15" style="21" customWidth="1"/>
    <col min="127" max="128" width="10" style="21" customWidth="1"/>
    <col min="129" max="129" width="2.140625" style="21" customWidth="1"/>
    <col min="130" max="131" width="15" style="21" customWidth="1"/>
    <col min="132" max="133" width="10" style="21" customWidth="1"/>
    <col min="134" max="134" width="2.140625" style="21" customWidth="1"/>
    <col min="135" max="136" width="15" style="21" customWidth="1"/>
    <col min="137" max="138" width="10" style="21" customWidth="1"/>
    <col min="139" max="139" width="2.140625" style="21" customWidth="1"/>
    <col min="140" max="140" width="15" style="21" customWidth="1"/>
    <col min="141" max="141" width="3.5703125" style="21" customWidth="1"/>
    <col min="142" max="143" width="15" style="21" customWidth="1"/>
    <col min="144" max="145" width="10" style="21" customWidth="1"/>
    <col min="146" max="146" width="2.140625" style="21" customWidth="1"/>
    <col min="147" max="148" width="15" style="21" customWidth="1"/>
    <col min="149" max="150" width="10" style="21" customWidth="1"/>
    <col min="151" max="151" width="2.140625" style="21" customWidth="1"/>
    <col min="152" max="153" width="15" style="21" customWidth="1"/>
    <col min="154" max="155" width="10" style="21" customWidth="1"/>
    <col min="156" max="156" width="2.140625" style="21" customWidth="1"/>
    <col min="157" max="157" width="15" style="21" customWidth="1"/>
    <col min="158" max="158" width="3.5703125" style="21" customWidth="1"/>
    <col min="159" max="160" width="15" style="21" customWidth="1"/>
    <col min="161" max="162" width="10" style="21" customWidth="1"/>
    <col min="163" max="163" width="2.140625" style="21" customWidth="1"/>
    <col min="164" max="165" width="15" style="21" customWidth="1"/>
    <col min="166" max="167" width="10" style="21" customWidth="1"/>
    <col min="168" max="168" width="2.140625" style="21" customWidth="1"/>
    <col min="169" max="170" width="15" style="21" customWidth="1"/>
    <col min="171" max="172" width="10" style="21" customWidth="1"/>
    <col min="173" max="173" width="2.140625" style="21" customWidth="1"/>
    <col min="174" max="174" width="15" style="21" customWidth="1"/>
    <col min="175" max="175" width="3.5703125" style="21" customWidth="1"/>
    <col min="176" max="16384" width="9.140625" style="21"/>
  </cols>
  <sheetData>
    <row r="1" spans="1:175" x14ac:dyDescent="0.2">
      <c r="A1" s="18" t="s">
        <v>587</v>
      </c>
      <c r="B1" s="42" t="s">
        <v>551</v>
      </c>
      <c r="C1" s="42" t="s">
        <v>552</v>
      </c>
      <c r="D1" s="42" t="s">
        <v>553</v>
      </c>
      <c r="E1" s="42" t="s">
        <v>554</v>
      </c>
      <c r="F1" s="43" t="s">
        <v>555</v>
      </c>
      <c r="G1" s="43" t="s">
        <v>556</v>
      </c>
      <c r="H1" s="43" t="s">
        <v>557</v>
      </c>
      <c r="I1" s="43" t="s">
        <v>558</v>
      </c>
      <c r="J1" s="43" t="s">
        <v>559</v>
      </c>
      <c r="K1" s="43" t="s">
        <v>560</v>
      </c>
      <c r="L1" s="43" t="s">
        <v>561</v>
      </c>
      <c r="M1" s="43" t="s">
        <v>562</v>
      </c>
      <c r="N1" s="43" t="s">
        <v>563</v>
      </c>
      <c r="O1" s="43" t="s">
        <v>564</v>
      </c>
      <c r="P1" s="43" t="s">
        <v>565</v>
      </c>
      <c r="Q1" s="43" t="s">
        <v>566</v>
      </c>
      <c r="R1" s="43" t="s">
        <v>567</v>
      </c>
      <c r="S1" s="43" t="s">
        <v>568</v>
      </c>
      <c r="T1" s="43" t="s">
        <v>569</v>
      </c>
      <c r="U1" s="43" t="s">
        <v>570</v>
      </c>
      <c r="V1" s="44"/>
      <c r="W1" s="43" t="s">
        <v>555</v>
      </c>
      <c r="X1" s="43" t="s">
        <v>556</v>
      </c>
      <c r="Y1" s="43" t="s">
        <v>557</v>
      </c>
      <c r="Z1" s="43" t="s">
        <v>558</v>
      </c>
      <c r="AA1" s="43" t="s">
        <v>559</v>
      </c>
      <c r="AB1" s="43" t="s">
        <v>560</v>
      </c>
      <c r="AC1" s="43" t="s">
        <v>561</v>
      </c>
      <c r="AD1" s="43" t="s">
        <v>562</v>
      </c>
      <c r="AE1" s="43" t="s">
        <v>563</v>
      </c>
      <c r="AF1" s="43" t="s">
        <v>564</v>
      </c>
      <c r="AG1" s="43" t="s">
        <v>565</v>
      </c>
      <c r="AH1" s="43" t="s">
        <v>566</v>
      </c>
      <c r="AI1" s="43" t="s">
        <v>567</v>
      </c>
      <c r="AJ1" s="43" t="s">
        <v>568</v>
      </c>
      <c r="AK1" s="43" t="s">
        <v>569</v>
      </c>
      <c r="AL1" s="43" t="s">
        <v>570</v>
      </c>
      <c r="AM1" s="44"/>
      <c r="AN1" s="43" t="s">
        <v>555</v>
      </c>
      <c r="AO1" s="43" t="s">
        <v>556</v>
      </c>
      <c r="AP1" s="43" t="s">
        <v>557</v>
      </c>
      <c r="AQ1" s="43" t="s">
        <v>558</v>
      </c>
      <c r="AR1" s="43" t="s">
        <v>559</v>
      </c>
      <c r="AS1" s="43" t="s">
        <v>560</v>
      </c>
      <c r="AT1" s="43" t="s">
        <v>561</v>
      </c>
      <c r="AU1" s="43" t="s">
        <v>562</v>
      </c>
      <c r="AV1" s="43" t="s">
        <v>563</v>
      </c>
      <c r="AW1" s="43" t="s">
        <v>564</v>
      </c>
      <c r="AX1" s="43" t="s">
        <v>565</v>
      </c>
      <c r="AY1" s="43" t="s">
        <v>566</v>
      </c>
      <c r="AZ1" s="43" t="s">
        <v>567</v>
      </c>
      <c r="BA1" s="43" t="s">
        <v>568</v>
      </c>
      <c r="BB1" s="43" t="s">
        <v>569</v>
      </c>
      <c r="BC1" s="43" t="s">
        <v>570</v>
      </c>
      <c r="BD1" s="44"/>
      <c r="BE1" s="43" t="s">
        <v>555</v>
      </c>
      <c r="BF1" s="43" t="s">
        <v>556</v>
      </c>
      <c r="BG1" s="43" t="s">
        <v>557</v>
      </c>
      <c r="BH1" s="43" t="s">
        <v>558</v>
      </c>
      <c r="BI1" s="43" t="s">
        <v>559</v>
      </c>
      <c r="BJ1" s="43" t="s">
        <v>560</v>
      </c>
      <c r="BK1" s="43" t="s">
        <v>561</v>
      </c>
      <c r="BL1" s="43" t="s">
        <v>562</v>
      </c>
      <c r="BM1" s="43" t="s">
        <v>563</v>
      </c>
      <c r="BN1" s="43" t="s">
        <v>564</v>
      </c>
      <c r="BO1" s="43" t="s">
        <v>565</v>
      </c>
      <c r="BP1" s="43" t="s">
        <v>566</v>
      </c>
      <c r="BQ1" s="43" t="s">
        <v>567</v>
      </c>
      <c r="BR1" s="43" t="s">
        <v>568</v>
      </c>
      <c r="BS1" s="43" t="s">
        <v>569</v>
      </c>
      <c r="BT1" s="43" t="s">
        <v>570</v>
      </c>
      <c r="BU1" s="44"/>
      <c r="BV1" s="43" t="s">
        <v>555</v>
      </c>
      <c r="BW1" s="43" t="s">
        <v>556</v>
      </c>
      <c r="BX1" s="43" t="s">
        <v>557</v>
      </c>
      <c r="BY1" s="43" t="s">
        <v>558</v>
      </c>
      <c r="BZ1" s="43" t="s">
        <v>559</v>
      </c>
      <c r="CA1" s="43" t="s">
        <v>560</v>
      </c>
      <c r="CB1" s="43" t="s">
        <v>561</v>
      </c>
      <c r="CC1" s="43" t="s">
        <v>562</v>
      </c>
      <c r="CD1" s="43" t="s">
        <v>563</v>
      </c>
      <c r="CE1" s="43" t="s">
        <v>564</v>
      </c>
      <c r="CF1" s="43" t="s">
        <v>565</v>
      </c>
      <c r="CG1" s="43" t="s">
        <v>566</v>
      </c>
      <c r="CH1" s="43" t="s">
        <v>567</v>
      </c>
      <c r="CI1" s="43" t="s">
        <v>568</v>
      </c>
      <c r="CJ1" s="43" t="s">
        <v>569</v>
      </c>
      <c r="CK1" s="43" t="s">
        <v>570</v>
      </c>
      <c r="CL1" s="44"/>
      <c r="CM1" s="43" t="s">
        <v>555</v>
      </c>
      <c r="CN1" s="43" t="s">
        <v>556</v>
      </c>
      <c r="CO1" s="43" t="s">
        <v>557</v>
      </c>
      <c r="CP1" s="43" t="s">
        <v>558</v>
      </c>
      <c r="CQ1" s="43" t="s">
        <v>559</v>
      </c>
      <c r="CR1" s="43" t="s">
        <v>560</v>
      </c>
      <c r="CS1" s="43" t="s">
        <v>561</v>
      </c>
      <c r="CT1" s="43" t="s">
        <v>562</v>
      </c>
      <c r="CU1" s="43" t="s">
        <v>563</v>
      </c>
      <c r="CV1" s="43" t="s">
        <v>564</v>
      </c>
      <c r="CW1" s="43" t="s">
        <v>565</v>
      </c>
      <c r="CX1" s="43" t="s">
        <v>566</v>
      </c>
      <c r="CY1" s="43" t="s">
        <v>567</v>
      </c>
      <c r="CZ1" s="43" t="s">
        <v>568</v>
      </c>
      <c r="DA1" s="43" t="s">
        <v>569</v>
      </c>
      <c r="DB1" s="43" t="s">
        <v>570</v>
      </c>
      <c r="DC1" s="44"/>
      <c r="DD1" s="43" t="s">
        <v>555</v>
      </c>
      <c r="DE1" s="43" t="s">
        <v>556</v>
      </c>
      <c r="DF1" s="43" t="s">
        <v>557</v>
      </c>
      <c r="DG1" s="43" t="s">
        <v>558</v>
      </c>
      <c r="DH1" s="43" t="s">
        <v>559</v>
      </c>
      <c r="DI1" s="43" t="s">
        <v>560</v>
      </c>
      <c r="DJ1" s="43" t="s">
        <v>561</v>
      </c>
      <c r="DK1" s="43" t="s">
        <v>562</v>
      </c>
      <c r="DL1" s="43" t="s">
        <v>563</v>
      </c>
      <c r="DM1" s="43" t="s">
        <v>564</v>
      </c>
      <c r="DN1" s="43" t="s">
        <v>565</v>
      </c>
      <c r="DO1" s="43" t="s">
        <v>566</v>
      </c>
      <c r="DP1" s="43" t="s">
        <v>567</v>
      </c>
      <c r="DQ1" s="43" t="s">
        <v>568</v>
      </c>
      <c r="DR1" s="43" t="s">
        <v>569</v>
      </c>
      <c r="DS1" s="43" t="s">
        <v>570</v>
      </c>
      <c r="DT1" s="44"/>
      <c r="DU1" s="43" t="s">
        <v>555</v>
      </c>
      <c r="DV1" s="43" t="s">
        <v>556</v>
      </c>
      <c r="DW1" s="43" t="s">
        <v>557</v>
      </c>
      <c r="DX1" s="43" t="s">
        <v>558</v>
      </c>
      <c r="DY1" s="43" t="s">
        <v>559</v>
      </c>
      <c r="DZ1" s="43" t="s">
        <v>560</v>
      </c>
      <c r="EA1" s="43" t="s">
        <v>561</v>
      </c>
      <c r="EB1" s="43" t="s">
        <v>562</v>
      </c>
      <c r="EC1" s="43" t="s">
        <v>563</v>
      </c>
      <c r="ED1" s="43" t="s">
        <v>564</v>
      </c>
      <c r="EE1" s="43" t="s">
        <v>565</v>
      </c>
      <c r="EF1" s="43" t="s">
        <v>566</v>
      </c>
      <c r="EG1" s="43" t="s">
        <v>567</v>
      </c>
      <c r="EH1" s="43" t="s">
        <v>568</v>
      </c>
      <c r="EI1" s="43" t="s">
        <v>569</v>
      </c>
      <c r="EJ1" s="43" t="s">
        <v>570</v>
      </c>
      <c r="EK1" s="44"/>
      <c r="EL1" s="43" t="s">
        <v>555</v>
      </c>
      <c r="EM1" s="43" t="s">
        <v>556</v>
      </c>
      <c r="EN1" s="43" t="s">
        <v>557</v>
      </c>
      <c r="EO1" s="43" t="s">
        <v>558</v>
      </c>
      <c r="EP1" s="43" t="s">
        <v>559</v>
      </c>
      <c r="EQ1" s="43" t="s">
        <v>560</v>
      </c>
      <c r="ER1" s="43" t="s">
        <v>561</v>
      </c>
      <c r="ES1" s="43" t="s">
        <v>562</v>
      </c>
      <c r="ET1" s="43" t="s">
        <v>563</v>
      </c>
      <c r="EU1" s="43" t="s">
        <v>564</v>
      </c>
      <c r="EV1" s="43" t="s">
        <v>565</v>
      </c>
      <c r="EW1" s="43" t="s">
        <v>566</v>
      </c>
      <c r="EX1" s="43" t="s">
        <v>567</v>
      </c>
      <c r="EY1" s="43" t="s">
        <v>568</v>
      </c>
      <c r="EZ1" s="43" t="s">
        <v>569</v>
      </c>
      <c r="FA1" s="43" t="s">
        <v>570</v>
      </c>
      <c r="FB1" s="44"/>
      <c r="FC1" s="43" t="s">
        <v>555</v>
      </c>
      <c r="FD1" s="43" t="s">
        <v>556</v>
      </c>
      <c r="FE1" s="43" t="s">
        <v>557</v>
      </c>
      <c r="FF1" s="43" t="s">
        <v>558</v>
      </c>
      <c r="FG1" s="43" t="s">
        <v>559</v>
      </c>
      <c r="FH1" s="43" t="s">
        <v>560</v>
      </c>
      <c r="FI1" s="43" t="s">
        <v>561</v>
      </c>
      <c r="FJ1" s="43" t="s">
        <v>562</v>
      </c>
      <c r="FK1" s="43" t="s">
        <v>563</v>
      </c>
      <c r="FL1" s="43" t="s">
        <v>564</v>
      </c>
      <c r="FM1" s="43" t="s">
        <v>565</v>
      </c>
      <c r="FN1" s="43" t="s">
        <v>566</v>
      </c>
      <c r="FO1" s="43" t="s">
        <v>567</v>
      </c>
      <c r="FP1" s="43" t="s">
        <v>568</v>
      </c>
      <c r="FQ1" s="43" t="s">
        <v>569</v>
      </c>
      <c r="FR1" s="43" t="s">
        <v>570</v>
      </c>
      <c r="FS1" s="44"/>
    </row>
    <row r="2" spans="1:175" ht="15.75" x14ac:dyDescent="0.25">
      <c r="A2" s="42">
        <v>600</v>
      </c>
      <c r="B2" s="45" t="str">
        <f>"18.     "&amp;VLOOKUP($A2&amp;B$1,TEXTDF,(SPRCODE="DE")*2+(SPRCODE="FR")*3,FALSE)</f>
        <v>18.     Offenlegungsschema gegenüber den versicherten Vorsorgeeinrichtungen</v>
      </c>
      <c r="C2" s="46"/>
      <c r="D2" s="46"/>
      <c r="E2" s="46"/>
      <c r="F2" s="46"/>
      <c r="G2" s="46"/>
      <c r="H2" s="47"/>
      <c r="I2" s="47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4"/>
      <c r="W2" s="46"/>
      <c r="X2" s="46"/>
      <c r="Y2" s="47"/>
      <c r="Z2" s="47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4"/>
      <c r="AN2" s="46"/>
      <c r="AO2" s="46"/>
      <c r="AP2" s="47"/>
      <c r="AQ2" s="47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4"/>
      <c r="BE2" s="46"/>
      <c r="BF2" s="46"/>
      <c r="BG2" s="47"/>
      <c r="BH2" s="47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4"/>
      <c r="BV2" s="46"/>
      <c r="BW2" s="46"/>
      <c r="BX2" s="47"/>
      <c r="BY2" s="47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4"/>
      <c r="CM2" s="46"/>
      <c r="CN2" s="46"/>
      <c r="CO2" s="47"/>
      <c r="CP2" s="47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4"/>
      <c r="DD2" s="46"/>
      <c r="DE2" s="46"/>
      <c r="DF2" s="47"/>
      <c r="DG2" s="47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4"/>
      <c r="DU2" s="46"/>
      <c r="DV2" s="46"/>
      <c r="DW2" s="47"/>
      <c r="DX2" s="47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4"/>
      <c r="EL2" s="46"/>
      <c r="EM2" s="46"/>
      <c r="EN2" s="47"/>
      <c r="EO2" s="47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4"/>
      <c r="FC2" s="46"/>
      <c r="FD2" s="46"/>
      <c r="FE2" s="47"/>
      <c r="FF2" s="47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4"/>
    </row>
    <row r="3" spans="1:175" x14ac:dyDescent="0.2">
      <c r="A3" s="42">
        <v>601</v>
      </c>
      <c r="B3" s="48" t="str">
        <f>VLOOKUP($A3&amp;B$1,TEXTDF,(SPRCODE="DE")*2+(SPRCODE="FR")*3,FALSE)</f>
        <v>Betriebsrechnung berufliche Vorsorge</v>
      </c>
      <c r="C3" s="46"/>
      <c r="D3" s="46"/>
      <c r="E3" s="46"/>
      <c r="F3" s="46"/>
      <c r="G3" s="46"/>
      <c r="H3" s="47"/>
      <c r="I3" s="47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4"/>
      <c r="W3" s="46"/>
      <c r="X3" s="46"/>
      <c r="Y3" s="47"/>
      <c r="Z3" s="47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4"/>
      <c r="AN3" s="46"/>
      <c r="AO3" s="46"/>
      <c r="AP3" s="47"/>
      <c r="AQ3" s="47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4"/>
      <c r="BE3" s="46"/>
      <c r="BF3" s="46"/>
      <c r="BG3" s="47"/>
      <c r="BH3" s="47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4"/>
      <c r="BV3" s="46"/>
      <c r="BW3" s="46"/>
      <c r="BX3" s="47"/>
      <c r="BY3" s="47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4"/>
      <c r="CM3" s="46"/>
      <c r="CN3" s="46"/>
      <c r="CO3" s="47"/>
      <c r="CP3" s="47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4"/>
      <c r="DD3" s="46"/>
      <c r="DE3" s="46"/>
      <c r="DF3" s="47"/>
      <c r="DG3" s="47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4"/>
      <c r="DU3" s="46"/>
      <c r="DV3" s="46"/>
      <c r="DW3" s="47"/>
      <c r="DX3" s="47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4"/>
      <c r="EL3" s="46"/>
      <c r="EM3" s="46"/>
      <c r="EN3" s="47"/>
      <c r="EO3" s="47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4"/>
      <c r="FC3" s="46"/>
      <c r="FD3" s="46"/>
      <c r="FE3" s="47"/>
      <c r="FF3" s="47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4"/>
    </row>
    <row r="4" spans="1:175" x14ac:dyDescent="0.2">
      <c r="A4" s="42">
        <v>602</v>
      </c>
      <c r="B4" s="46" t="str">
        <f>VLOOKUP($A4&amp;B$1,TEXTDF,(SPRCODE="DE")*2+(SPRCODE="FR")*3,FALSE)</f>
        <v>Minimal-Anforderungen der FINMA</v>
      </c>
      <c r="C4" s="46"/>
      <c r="D4" s="46"/>
      <c r="E4" s="46"/>
      <c r="F4" s="49"/>
      <c r="G4" s="49" t="s">
        <v>578</v>
      </c>
      <c r="H4" s="50" t="s">
        <v>579</v>
      </c>
      <c r="I4" s="50" t="s">
        <v>580</v>
      </c>
      <c r="J4" s="46"/>
      <c r="K4" s="49" t="s">
        <v>581</v>
      </c>
      <c r="L4" s="49" t="s">
        <v>582</v>
      </c>
      <c r="M4" s="49" t="s">
        <v>583</v>
      </c>
      <c r="N4" s="49" t="s">
        <v>584</v>
      </c>
      <c r="O4" s="49"/>
      <c r="P4" s="49" t="s">
        <v>585</v>
      </c>
      <c r="Q4" s="49" t="s">
        <v>586</v>
      </c>
      <c r="R4" s="49"/>
      <c r="S4" s="49"/>
      <c r="T4" s="46"/>
      <c r="U4" s="46"/>
      <c r="V4" s="44"/>
      <c r="W4" s="46"/>
      <c r="X4" s="46"/>
      <c r="Y4" s="47"/>
      <c r="Z4" s="47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4"/>
      <c r="AN4" s="46"/>
      <c r="AO4" s="46"/>
      <c r="AP4" s="47"/>
      <c r="AQ4" s="47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4"/>
      <c r="BE4" s="46"/>
      <c r="BF4" s="46"/>
      <c r="BG4" s="47"/>
      <c r="BH4" s="47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4"/>
      <c r="BV4" s="46"/>
      <c r="BW4" s="46"/>
      <c r="BX4" s="47"/>
      <c r="BY4" s="47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4"/>
      <c r="CM4" s="46"/>
      <c r="CN4" s="46"/>
      <c r="CO4" s="47"/>
      <c r="CP4" s="47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4"/>
      <c r="DD4" s="46"/>
      <c r="DE4" s="46"/>
      <c r="DF4" s="47"/>
      <c r="DG4" s="47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4"/>
      <c r="DU4" s="46"/>
      <c r="DV4" s="46"/>
      <c r="DW4" s="47"/>
      <c r="DX4" s="47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4"/>
      <c r="EL4" s="46"/>
      <c r="EM4" s="46"/>
      <c r="EN4" s="47"/>
      <c r="EO4" s="47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4"/>
      <c r="FC4" s="46"/>
      <c r="FD4" s="46"/>
      <c r="FE4" s="47"/>
      <c r="FF4" s="47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4"/>
    </row>
    <row r="5" spans="1:175" x14ac:dyDescent="0.2">
      <c r="A5" s="42">
        <v>603</v>
      </c>
      <c r="B5" s="46" t="str">
        <f>VLOOKUP($A5&amp;B$1,TEXTDF,(SPRCODE="DE")*2+(SPRCODE="FR")*3,FALSE)</f>
        <v xml:space="preserve">Lebensversicherungsunternehmen: </v>
      </c>
      <c r="C5" s="46"/>
      <c r="D5" s="46"/>
      <c r="E5" s="46"/>
      <c r="F5" s="52" t="b">
        <v>0</v>
      </c>
      <c r="G5" s="19" t="b">
        <v>1</v>
      </c>
      <c r="H5" s="20" t="b">
        <v>1</v>
      </c>
      <c r="I5" s="20" t="b">
        <v>1</v>
      </c>
      <c r="J5" s="19"/>
      <c r="K5" s="19" t="b">
        <v>1</v>
      </c>
      <c r="L5" s="19" t="b">
        <v>1</v>
      </c>
      <c r="M5" s="19" t="b">
        <v>1</v>
      </c>
      <c r="N5" s="19" t="b">
        <v>1</v>
      </c>
      <c r="O5" s="19"/>
      <c r="P5" s="19" t="b">
        <v>1</v>
      </c>
      <c r="Q5" s="19" t="b">
        <v>1</v>
      </c>
      <c r="R5" s="19"/>
      <c r="S5" s="19"/>
      <c r="T5" s="22"/>
      <c r="U5" s="22"/>
      <c r="V5" s="13"/>
      <c r="W5" s="120" t="s">
        <v>578</v>
      </c>
      <c r="X5" s="46"/>
      <c r="Y5" s="47"/>
      <c r="Z5" s="47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13"/>
      <c r="AN5" s="120" t="s">
        <v>579</v>
      </c>
      <c r="AO5" s="46"/>
      <c r="AP5" s="47"/>
      <c r="AQ5" s="47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3"/>
      <c r="BE5" s="120" t="s">
        <v>580</v>
      </c>
      <c r="BF5" s="46"/>
      <c r="BG5" s="47"/>
      <c r="BH5" s="47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13"/>
      <c r="BV5" s="120" t="s">
        <v>581</v>
      </c>
      <c r="BW5" s="46"/>
      <c r="BX5" s="47"/>
      <c r="BY5" s="47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13"/>
      <c r="CM5" s="120" t="s">
        <v>582</v>
      </c>
      <c r="CN5" s="46"/>
      <c r="CO5" s="47"/>
      <c r="CP5" s="47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13"/>
      <c r="DD5" s="120" t="s">
        <v>583</v>
      </c>
      <c r="DE5" s="46"/>
      <c r="DF5" s="47"/>
      <c r="DG5" s="47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13"/>
      <c r="DU5" s="120" t="s">
        <v>584</v>
      </c>
      <c r="DV5" s="46"/>
      <c r="DW5" s="47"/>
      <c r="DX5" s="47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13"/>
      <c r="EL5" s="120" t="s">
        <v>585</v>
      </c>
      <c r="EM5" s="46"/>
      <c r="EN5" s="47"/>
      <c r="EO5" s="47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13"/>
      <c r="FC5" s="120" t="s">
        <v>586</v>
      </c>
      <c r="FD5" s="46"/>
      <c r="FE5" s="47"/>
      <c r="FF5" s="47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13"/>
    </row>
    <row r="6" spans="1:175" x14ac:dyDescent="0.2">
      <c r="A6" s="42">
        <v>604</v>
      </c>
      <c r="B6" s="46" t="str">
        <f>VLOOKUP($A6&amp;B$1,TEXTDF,(SPRCODE="DE")*2+(SPRCODE="FR")*3,FALSE)</f>
        <v>Angaben in 1000 CHF, gemäss statutarischem Rechnungsabschluss</v>
      </c>
      <c r="C6" s="46"/>
      <c r="D6" s="46"/>
      <c r="E6" s="46"/>
      <c r="F6" s="53"/>
      <c r="G6" s="46"/>
      <c r="H6" s="47"/>
      <c r="I6" s="47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4"/>
      <c r="W6" s="53"/>
      <c r="X6" s="46"/>
      <c r="Y6" s="47"/>
      <c r="Z6" s="47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4"/>
      <c r="AN6" s="53"/>
      <c r="AO6" s="46"/>
      <c r="AP6" s="47"/>
      <c r="AQ6" s="47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4"/>
      <c r="BE6" s="53"/>
      <c r="BF6" s="46"/>
      <c r="BG6" s="47"/>
      <c r="BH6" s="47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4"/>
      <c r="BV6" s="53"/>
      <c r="BW6" s="46"/>
      <c r="BX6" s="47"/>
      <c r="BY6" s="47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4"/>
      <c r="CM6" s="53"/>
      <c r="CN6" s="46"/>
      <c r="CO6" s="47"/>
      <c r="CP6" s="47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4"/>
      <c r="DD6" s="53"/>
      <c r="DE6" s="46"/>
      <c r="DF6" s="47"/>
      <c r="DG6" s="47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4"/>
      <c r="DU6" s="53"/>
      <c r="DV6" s="46"/>
      <c r="DW6" s="47"/>
      <c r="DX6" s="47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4"/>
      <c r="EL6" s="53"/>
      <c r="EM6" s="46"/>
      <c r="EN6" s="47"/>
      <c r="EO6" s="47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4"/>
      <c r="FC6" s="53"/>
      <c r="FD6" s="46"/>
      <c r="FE6" s="47"/>
      <c r="FF6" s="47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4"/>
    </row>
    <row r="7" spans="1:175" ht="5.25" customHeight="1" x14ac:dyDescent="0.2">
      <c r="A7" s="42"/>
      <c r="B7" s="46"/>
      <c r="C7" s="46"/>
      <c r="D7" s="46"/>
      <c r="E7" s="46"/>
      <c r="F7" s="46"/>
      <c r="G7" s="46"/>
      <c r="H7" s="47"/>
      <c r="I7" s="47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4"/>
      <c r="W7" s="46"/>
      <c r="X7" s="46"/>
      <c r="Y7" s="47"/>
      <c r="Z7" s="47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4"/>
      <c r="AN7" s="46"/>
      <c r="AO7" s="46"/>
      <c r="AP7" s="47"/>
      <c r="AQ7" s="47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4"/>
      <c r="BE7" s="46"/>
      <c r="BF7" s="46"/>
      <c r="BG7" s="47"/>
      <c r="BH7" s="47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4"/>
      <c r="BV7" s="46"/>
      <c r="BW7" s="46"/>
      <c r="BX7" s="47"/>
      <c r="BY7" s="47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4"/>
      <c r="CM7" s="46"/>
      <c r="CN7" s="46"/>
      <c r="CO7" s="47"/>
      <c r="CP7" s="47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4"/>
      <c r="DD7" s="46"/>
      <c r="DE7" s="46"/>
      <c r="DF7" s="47"/>
      <c r="DG7" s="47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4"/>
      <c r="DU7" s="46"/>
      <c r="DV7" s="46"/>
      <c r="DW7" s="47"/>
      <c r="DX7" s="47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4"/>
      <c r="EL7" s="46"/>
      <c r="EM7" s="46"/>
      <c r="EN7" s="47"/>
      <c r="EO7" s="47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4"/>
      <c r="FC7" s="46"/>
      <c r="FD7" s="46"/>
      <c r="FE7" s="47"/>
      <c r="FF7" s="47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4"/>
    </row>
    <row r="8" spans="1:175" ht="15.75" x14ac:dyDescent="0.25">
      <c r="A8" s="42">
        <v>605</v>
      </c>
      <c r="B8" s="54" t="str">
        <f>VLOOKUP($A8&amp;B$1,TEXTDF,(SPRCODE="DE")*2+(SPRCODE="FR")*3,FALSE)</f>
        <v>I.  Erfolgsrechnung</v>
      </c>
      <c r="C8" s="55"/>
      <c r="D8" s="55"/>
      <c r="E8" s="55"/>
      <c r="F8" s="56" t="str">
        <f>VLOOKUP($A8&amp;F$1,TEXTDF,(SPRCODE="DE")*2+(SPRCODE="FR")*3,FALSE)</f>
        <v>Total BV</v>
      </c>
      <c r="G8" s="56" t="str">
        <f>+F8</f>
        <v>Total BV</v>
      </c>
      <c r="H8" s="57" t="str">
        <f>+G8</f>
        <v>Total BV</v>
      </c>
      <c r="I8" s="57" t="str">
        <f>+H8</f>
        <v>Total BV</v>
      </c>
      <c r="J8" s="55"/>
      <c r="K8" s="54"/>
      <c r="L8" s="54"/>
      <c r="M8" s="46"/>
      <c r="N8" s="46"/>
      <c r="O8" s="46"/>
      <c r="P8" s="58"/>
      <c r="Q8" s="58"/>
      <c r="R8" s="58"/>
      <c r="S8" s="58"/>
      <c r="T8" s="58"/>
      <c r="U8" s="58"/>
      <c r="V8" s="59"/>
      <c r="W8" s="56" t="s">
        <v>148</v>
      </c>
      <c r="X8" s="56" t="s">
        <v>148</v>
      </c>
      <c r="Y8" s="57" t="s">
        <v>148</v>
      </c>
      <c r="Z8" s="57" t="s">
        <v>148</v>
      </c>
      <c r="AA8" s="55"/>
      <c r="AB8" s="54"/>
      <c r="AC8" s="54"/>
      <c r="AD8" s="46"/>
      <c r="AE8" s="46"/>
      <c r="AF8" s="46"/>
      <c r="AG8" s="58"/>
      <c r="AH8" s="58"/>
      <c r="AI8" s="58"/>
      <c r="AJ8" s="58"/>
      <c r="AK8" s="58"/>
      <c r="AL8" s="58"/>
      <c r="AM8" s="59"/>
      <c r="AN8" s="56" t="s">
        <v>148</v>
      </c>
      <c r="AO8" s="56" t="s">
        <v>148</v>
      </c>
      <c r="AP8" s="57" t="s">
        <v>148</v>
      </c>
      <c r="AQ8" s="57" t="s">
        <v>148</v>
      </c>
      <c r="AR8" s="55"/>
      <c r="AS8" s="54"/>
      <c r="AT8" s="54"/>
      <c r="AU8" s="46"/>
      <c r="AV8" s="46"/>
      <c r="AW8" s="46"/>
      <c r="AX8" s="58"/>
      <c r="AY8" s="58"/>
      <c r="AZ8" s="58"/>
      <c r="BA8" s="58"/>
      <c r="BB8" s="58"/>
      <c r="BC8" s="58"/>
      <c r="BD8" s="59"/>
      <c r="BE8" s="56" t="s">
        <v>148</v>
      </c>
      <c r="BF8" s="56" t="s">
        <v>148</v>
      </c>
      <c r="BG8" s="57" t="s">
        <v>148</v>
      </c>
      <c r="BH8" s="57" t="s">
        <v>148</v>
      </c>
      <c r="BI8" s="55"/>
      <c r="BJ8" s="54"/>
      <c r="BK8" s="54"/>
      <c r="BL8" s="46"/>
      <c r="BM8" s="46"/>
      <c r="BN8" s="46"/>
      <c r="BO8" s="58"/>
      <c r="BP8" s="58"/>
      <c r="BQ8" s="58"/>
      <c r="BR8" s="58"/>
      <c r="BS8" s="58"/>
      <c r="BT8" s="58"/>
      <c r="BU8" s="59"/>
      <c r="BV8" s="56" t="s">
        <v>148</v>
      </c>
      <c r="BW8" s="56" t="s">
        <v>148</v>
      </c>
      <c r="BX8" s="57" t="s">
        <v>148</v>
      </c>
      <c r="BY8" s="57" t="s">
        <v>148</v>
      </c>
      <c r="BZ8" s="55"/>
      <c r="CA8" s="54"/>
      <c r="CB8" s="54"/>
      <c r="CC8" s="46"/>
      <c r="CD8" s="46"/>
      <c r="CE8" s="46"/>
      <c r="CF8" s="58"/>
      <c r="CG8" s="58"/>
      <c r="CH8" s="58"/>
      <c r="CI8" s="58"/>
      <c r="CJ8" s="58"/>
      <c r="CK8" s="58"/>
      <c r="CL8" s="59"/>
      <c r="CM8" s="56" t="s">
        <v>148</v>
      </c>
      <c r="CN8" s="56" t="s">
        <v>148</v>
      </c>
      <c r="CO8" s="57" t="s">
        <v>148</v>
      </c>
      <c r="CP8" s="57" t="s">
        <v>148</v>
      </c>
      <c r="CQ8" s="55"/>
      <c r="CR8" s="54"/>
      <c r="CS8" s="54"/>
      <c r="CT8" s="46"/>
      <c r="CU8" s="46"/>
      <c r="CV8" s="46"/>
      <c r="CW8" s="58"/>
      <c r="CX8" s="58"/>
      <c r="CY8" s="58"/>
      <c r="CZ8" s="58"/>
      <c r="DA8" s="58"/>
      <c r="DB8" s="58"/>
      <c r="DC8" s="59"/>
      <c r="DD8" s="56" t="s">
        <v>148</v>
      </c>
      <c r="DE8" s="56" t="s">
        <v>148</v>
      </c>
      <c r="DF8" s="57" t="s">
        <v>148</v>
      </c>
      <c r="DG8" s="57" t="s">
        <v>148</v>
      </c>
      <c r="DH8" s="55"/>
      <c r="DI8" s="54"/>
      <c r="DJ8" s="54"/>
      <c r="DK8" s="46"/>
      <c r="DL8" s="46"/>
      <c r="DM8" s="46"/>
      <c r="DN8" s="58"/>
      <c r="DO8" s="58"/>
      <c r="DP8" s="58"/>
      <c r="DQ8" s="58"/>
      <c r="DR8" s="58"/>
      <c r="DS8" s="58"/>
      <c r="DT8" s="59"/>
      <c r="DU8" s="56" t="s">
        <v>148</v>
      </c>
      <c r="DV8" s="56" t="s">
        <v>148</v>
      </c>
      <c r="DW8" s="57" t="s">
        <v>148</v>
      </c>
      <c r="DX8" s="57" t="s">
        <v>148</v>
      </c>
      <c r="DY8" s="55"/>
      <c r="DZ8" s="54"/>
      <c r="EA8" s="54"/>
      <c r="EB8" s="46"/>
      <c r="EC8" s="46"/>
      <c r="ED8" s="46"/>
      <c r="EE8" s="58"/>
      <c r="EF8" s="58"/>
      <c r="EG8" s="58"/>
      <c r="EH8" s="58"/>
      <c r="EI8" s="58"/>
      <c r="EJ8" s="58"/>
      <c r="EK8" s="59"/>
      <c r="EL8" s="56" t="s">
        <v>149</v>
      </c>
      <c r="EM8" s="56" t="s">
        <v>149</v>
      </c>
      <c r="EN8" s="57" t="s">
        <v>149</v>
      </c>
      <c r="EO8" s="57" t="s">
        <v>149</v>
      </c>
      <c r="EP8" s="55"/>
      <c r="EQ8" s="54"/>
      <c r="ER8" s="54"/>
      <c r="ES8" s="46"/>
      <c r="ET8" s="46"/>
      <c r="EU8" s="46"/>
      <c r="EV8" s="58"/>
      <c r="EW8" s="58"/>
      <c r="EX8" s="58"/>
      <c r="EY8" s="58"/>
      <c r="EZ8" s="58"/>
      <c r="FA8" s="58"/>
      <c r="FB8" s="59"/>
      <c r="FC8" s="56" t="s">
        <v>148</v>
      </c>
      <c r="FD8" s="56" t="s">
        <v>148</v>
      </c>
      <c r="FE8" s="57" t="s">
        <v>148</v>
      </c>
      <c r="FF8" s="57" t="s">
        <v>148</v>
      </c>
      <c r="FG8" s="55"/>
      <c r="FH8" s="54"/>
      <c r="FI8" s="54"/>
      <c r="FJ8" s="46"/>
      <c r="FK8" s="46"/>
      <c r="FL8" s="46"/>
      <c r="FM8" s="58"/>
      <c r="FN8" s="58"/>
      <c r="FO8" s="58"/>
      <c r="FP8" s="58"/>
      <c r="FQ8" s="58"/>
      <c r="FR8" s="58"/>
      <c r="FS8" s="59"/>
    </row>
    <row r="9" spans="1:175" ht="22.5" customHeight="1" x14ac:dyDescent="0.2">
      <c r="A9" s="42"/>
      <c r="B9" s="46"/>
      <c r="C9" s="46"/>
      <c r="D9" s="46"/>
      <c r="E9" s="46"/>
      <c r="F9" s="48">
        <v>2019</v>
      </c>
      <c r="G9" s="48">
        <f>+F9-1</f>
        <v>2018</v>
      </c>
      <c r="H9" s="60" t="s">
        <v>571</v>
      </c>
      <c r="I9" s="60" t="s">
        <v>572</v>
      </c>
      <c r="J9" s="46"/>
      <c r="K9" s="48"/>
      <c r="L9" s="48"/>
      <c r="M9" s="46"/>
      <c r="N9" s="46"/>
      <c r="O9" s="46"/>
      <c r="P9" s="46"/>
      <c r="Q9" s="46"/>
      <c r="R9" s="46"/>
      <c r="S9" s="46"/>
      <c r="T9" s="46"/>
      <c r="U9" s="46"/>
      <c r="V9" s="44"/>
      <c r="W9" s="48">
        <v>2019</v>
      </c>
      <c r="X9" s="48">
        <v>2018</v>
      </c>
      <c r="Y9" s="60" t="s">
        <v>571</v>
      </c>
      <c r="Z9" s="60" t="s">
        <v>572</v>
      </c>
      <c r="AA9" s="46"/>
      <c r="AB9" s="48"/>
      <c r="AC9" s="48"/>
      <c r="AD9" s="46"/>
      <c r="AE9" s="46"/>
      <c r="AF9" s="46"/>
      <c r="AG9" s="46"/>
      <c r="AH9" s="46"/>
      <c r="AI9" s="46"/>
      <c r="AJ9" s="46"/>
      <c r="AK9" s="46"/>
      <c r="AL9" s="46"/>
      <c r="AM9" s="44"/>
      <c r="AN9" s="48">
        <v>2019</v>
      </c>
      <c r="AO9" s="48">
        <v>2018</v>
      </c>
      <c r="AP9" s="60" t="s">
        <v>571</v>
      </c>
      <c r="AQ9" s="60" t="s">
        <v>572</v>
      </c>
      <c r="AR9" s="46"/>
      <c r="AS9" s="48"/>
      <c r="AT9" s="48"/>
      <c r="AU9" s="46"/>
      <c r="AV9" s="46"/>
      <c r="AW9" s="46"/>
      <c r="AX9" s="46"/>
      <c r="AY9" s="46"/>
      <c r="AZ9" s="46"/>
      <c r="BA9" s="46"/>
      <c r="BB9" s="46"/>
      <c r="BC9" s="46"/>
      <c r="BD9" s="44"/>
      <c r="BE9" s="48">
        <v>2019</v>
      </c>
      <c r="BF9" s="48">
        <v>2018</v>
      </c>
      <c r="BG9" s="60" t="s">
        <v>571</v>
      </c>
      <c r="BH9" s="60" t="s">
        <v>572</v>
      </c>
      <c r="BI9" s="46"/>
      <c r="BJ9" s="48"/>
      <c r="BK9" s="48"/>
      <c r="BL9" s="46"/>
      <c r="BM9" s="46"/>
      <c r="BN9" s="46"/>
      <c r="BO9" s="46"/>
      <c r="BP9" s="46"/>
      <c r="BQ9" s="46"/>
      <c r="BR9" s="46"/>
      <c r="BS9" s="46"/>
      <c r="BT9" s="46"/>
      <c r="BU9" s="44"/>
      <c r="BV9" s="48">
        <v>2019</v>
      </c>
      <c r="BW9" s="48">
        <v>2018</v>
      </c>
      <c r="BX9" s="60" t="s">
        <v>571</v>
      </c>
      <c r="BY9" s="60" t="s">
        <v>572</v>
      </c>
      <c r="BZ9" s="46"/>
      <c r="CA9" s="48"/>
      <c r="CB9" s="48"/>
      <c r="CC9" s="46"/>
      <c r="CD9" s="46"/>
      <c r="CE9" s="46"/>
      <c r="CF9" s="46"/>
      <c r="CG9" s="46"/>
      <c r="CH9" s="46"/>
      <c r="CI9" s="46"/>
      <c r="CJ9" s="46"/>
      <c r="CK9" s="46"/>
      <c r="CL9" s="44"/>
      <c r="CM9" s="48">
        <v>2019</v>
      </c>
      <c r="CN9" s="48">
        <v>2018</v>
      </c>
      <c r="CO9" s="60" t="s">
        <v>571</v>
      </c>
      <c r="CP9" s="60" t="s">
        <v>572</v>
      </c>
      <c r="CQ9" s="46"/>
      <c r="CR9" s="48"/>
      <c r="CS9" s="48"/>
      <c r="CT9" s="46"/>
      <c r="CU9" s="46"/>
      <c r="CV9" s="46"/>
      <c r="CW9" s="46"/>
      <c r="CX9" s="46"/>
      <c r="CY9" s="46"/>
      <c r="CZ9" s="46"/>
      <c r="DA9" s="46"/>
      <c r="DB9" s="46"/>
      <c r="DC9" s="44"/>
      <c r="DD9" s="48">
        <v>2019</v>
      </c>
      <c r="DE9" s="48">
        <v>2018</v>
      </c>
      <c r="DF9" s="60" t="s">
        <v>571</v>
      </c>
      <c r="DG9" s="60" t="s">
        <v>572</v>
      </c>
      <c r="DH9" s="46"/>
      <c r="DI9" s="48"/>
      <c r="DJ9" s="48"/>
      <c r="DK9" s="46"/>
      <c r="DL9" s="46"/>
      <c r="DM9" s="46"/>
      <c r="DN9" s="46"/>
      <c r="DO9" s="46"/>
      <c r="DP9" s="46"/>
      <c r="DQ9" s="46"/>
      <c r="DR9" s="46"/>
      <c r="DS9" s="46"/>
      <c r="DT9" s="44"/>
      <c r="DU9" s="48">
        <v>2019</v>
      </c>
      <c r="DV9" s="48">
        <v>2018</v>
      </c>
      <c r="DW9" s="60" t="s">
        <v>571</v>
      </c>
      <c r="DX9" s="60" t="s">
        <v>572</v>
      </c>
      <c r="DY9" s="46"/>
      <c r="DZ9" s="48"/>
      <c r="EA9" s="48"/>
      <c r="EB9" s="46"/>
      <c r="EC9" s="46"/>
      <c r="ED9" s="46"/>
      <c r="EE9" s="46"/>
      <c r="EF9" s="46"/>
      <c r="EG9" s="46"/>
      <c r="EH9" s="46"/>
      <c r="EI9" s="46"/>
      <c r="EJ9" s="46"/>
      <c r="EK9" s="44"/>
      <c r="EL9" s="48">
        <v>2019</v>
      </c>
      <c r="EM9" s="48">
        <v>2018</v>
      </c>
      <c r="EN9" s="60" t="s">
        <v>571</v>
      </c>
      <c r="EO9" s="60" t="s">
        <v>572</v>
      </c>
      <c r="EP9" s="46"/>
      <c r="EQ9" s="48"/>
      <c r="ER9" s="48"/>
      <c r="ES9" s="46"/>
      <c r="ET9" s="46"/>
      <c r="EU9" s="46"/>
      <c r="EV9" s="46"/>
      <c r="EW9" s="46"/>
      <c r="EX9" s="46"/>
      <c r="EY9" s="46"/>
      <c r="EZ9" s="46"/>
      <c r="FA9" s="46"/>
      <c r="FB9" s="44"/>
      <c r="FC9" s="48">
        <v>2019</v>
      </c>
      <c r="FD9" s="48">
        <v>2018</v>
      </c>
      <c r="FE9" s="60" t="s">
        <v>571</v>
      </c>
      <c r="FF9" s="60" t="s">
        <v>572</v>
      </c>
      <c r="FG9" s="46"/>
      <c r="FH9" s="48"/>
      <c r="FI9" s="48"/>
      <c r="FJ9" s="46"/>
      <c r="FK9" s="46"/>
      <c r="FL9" s="46"/>
      <c r="FM9" s="46"/>
      <c r="FN9" s="46"/>
      <c r="FO9" s="46"/>
      <c r="FP9" s="46"/>
      <c r="FQ9" s="46"/>
      <c r="FR9" s="46"/>
      <c r="FS9" s="44"/>
    </row>
    <row r="10" spans="1:175" x14ac:dyDescent="0.2">
      <c r="A10" s="42">
        <v>606</v>
      </c>
      <c r="B10" s="61" t="str">
        <f>VLOOKUP($A10&amp;B$1,TEXTDF,(SPRCODE="DE")*2+(SPRCODE="FR")*3,FALSE)</f>
        <v>Ertrag</v>
      </c>
      <c r="C10" s="61"/>
      <c r="D10" s="61"/>
      <c r="E10" s="61"/>
      <c r="F10" s="62">
        <f>+SUBTOTAL(9,F11:F35)</f>
        <v>25685832.973602965</v>
      </c>
      <c r="G10" s="62">
        <f>+SUBTOTAL(9,G11:G35)</f>
        <v>26525604.464289241</v>
      </c>
      <c r="H10" s="63">
        <f t="shared" ref="H10:H35" si="0">+IFERROR(F10-G10,"")</f>
        <v>-839771.49068627506</v>
      </c>
      <c r="I10" s="64">
        <f>+IFERROR(F10/G10-1,"")</f>
        <v>-3.1658901187976207E-2</v>
      </c>
      <c r="J10" s="48"/>
      <c r="K10" s="65"/>
      <c r="L10" s="65"/>
      <c r="M10" s="46"/>
      <c r="N10" s="46"/>
      <c r="O10" s="46"/>
      <c r="P10" s="48"/>
      <c r="Q10" s="48"/>
      <c r="R10" s="48"/>
      <c r="S10" s="48"/>
      <c r="T10" s="48"/>
      <c r="U10" s="48"/>
      <c r="V10" s="66"/>
      <c r="W10" s="62">
        <v>13116203.292389998</v>
      </c>
      <c r="X10" s="62">
        <v>9361281.507760046</v>
      </c>
      <c r="Y10" s="63">
        <v>3754921.7846299522</v>
      </c>
      <c r="Z10" s="64">
        <v>0.40111193980410742</v>
      </c>
      <c r="AA10" s="48"/>
      <c r="AB10" s="65"/>
      <c r="AC10" s="65"/>
      <c r="AD10" s="46"/>
      <c r="AE10" s="46"/>
      <c r="AF10" s="46"/>
      <c r="AG10" s="48"/>
      <c r="AH10" s="48"/>
      <c r="AI10" s="48"/>
      <c r="AJ10" s="48"/>
      <c r="AK10" s="48"/>
      <c r="AL10" s="48"/>
      <c r="AM10" s="66"/>
      <c r="AN10" s="62">
        <v>2475679.1303032776</v>
      </c>
      <c r="AO10" s="62">
        <v>8107917.1123356139</v>
      </c>
      <c r="AP10" s="63">
        <v>-5632237.9820323363</v>
      </c>
      <c r="AQ10" s="64">
        <v>-0.69465904794010425</v>
      </c>
      <c r="AR10" s="48"/>
      <c r="AS10" s="65"/>
      <c r="AT10" s="65"/>
      <c r="AU10" s="46"/>
      <c r="AV10" s="46"/>
      <c r="AW10" s="46"/>
      <c r="AX10" s="48"/>
      <c r="AY10" s="48"/>
      <c r="AZ10" s="48"/>
      <c r="BA10" s="48"/>
      <c r="BB10" s="48"/>
      <c r="BC10" s="48"/>
      <c r="BD10" s="66"/>
      <c r="BE10" s="62">
        <v>3303854.5608399995</v>
      </c>
      <c r="BF10" s="62">
        <v>2699741.60525</v>
      </c>
      <c r="BG10" s="63">
        <v>604112.95558999944</v>
      </c>
      <c r="BH10" s="64">
        <v>0.22376695399856894</v>
      </c>
      <c r="BI10" s="48"/>
      <c r="BJ10" s="65"/>
      <c r="BK10" s="65"/>
      <c r="BL10" s="46"/>
      <c r="BM10" s="46"/>
      <c r="BN10" s="46"/>
      <c r="BO10" s="48"/>
      <c r="BP10" s="48"/>
      <c r="BQ10" s="48"/>
      <c r="BR10" s="48"/>
      <c r="BS10" s="48"/>
      <c r="BT10" s="48"/>
      <c r="BU10" s="66"/>
      <c r="BV10" s="62">
        <v>3120124.0199699998</v>
      </c>
      <c r="BW10" s="62">
        <v>2934207.6770300013</v>
      </c>
      <c r="BX10" s="63">
        <v>185916.34293999849</v>
      </c>
      <c r="BY10" s="64">
        <v>6.3361685130679746E-2</v>
      </c>
      <c r="BZ10" s="48"/>
      <c r="CA10" s="65"/>
      <c r="CB10" s="65"/>
      <c r="CC10" s="46"/>
      <c r="CD10" s="46"/>
      <c r="CE10" s="46"/>
      <c r="CF10" s="48"/>
      <c r="CG10" s="48"/>
      <c r="CH10" s="48"/>
      <c r="CI10" s="48"/>
      <c r="CJ10" s="48"/>
      <c r="CK10" s="48"/>
      <c r="CL10" s="66"/>
      <c r="CM10" s="62">
        <v>1747532.2168682849</v>
      </c>
      <c r="CN10" s="62">
        <v>1531695.2620369999</v>
      </c>
      <c r="CO10" s="63">
        <v>215836.95483128494</v>
      </c>
      <c r="CP10" s="64">
        <v>0.14091377063100885</v>
      </c>
      <c r="CQ10" s="48"/>
      <c r="CR10" s="65"/>
      <c r="CS10" s="65"/>
      <c r="CT10" s="46"/>
      <c r="CU10" s="46"/>
      <c r="CV10" s="46"/>
      <c r="CW10" s="48"/>
      <c r="CX10" s="48"/>
      <c r="CY10" s="48"/>
      <c r="CZ10" s="48"/>
      <c r="DA10" s="48"/>
      <c r="DB10" s="48"/>
      <c r="DC10" s="66"/>
      <c r="DD10" s="62">
        <v>521517.3338689587</v>
      </c>
      <c r="DE10" s="62">
        <v>574446.89492000011</v>
      </c>
      <c r="DF10" s="63">
        <v>-52929.561051041412</v>
      </c>
      <c r="DG10" s="64">
        <v>-9.2140042045858017E-2</v>
      </c>
      <c r="DH10" s="48"/>
      <c r="DI10" s="65"/>
      <c r="DJ10" s="65"/>
      <c r="DK10" s="46"/>
      <c r="DL10" s="46"/>
      <c r="DM10" s="46"/>
      <c r="DN10" s="48"/>
      <c r="DO10" s="48"/>
      <c r="DP10" s="48"/>
      <c r="DQ10" s="48"/>
      <c r="DR10" s="48"/>
      <c r="DS10" s="48"/>
      <c r="DT10" s="66"/>
      <c r="DU10" s="62">
        <v>992348.55579246033</v>
      </c>
      <c r="DV10" s="62">
        <v>896477.4165665753</v>
      </c>
      <c r="DW10" s="63">
        <v>95871.139225885039</v>
      </c>
      <c r="DX10" s="64">
        <v>0.10694205727241024</v>
      </c>
      <c r="DY10" s="48"/>
      <c r="DZ10" s="65"/>
      <c r="EA10" s="65"/>
      <c r="EB10" s="46"/>
      <c r="EC10" s="46"/>
      <c r="ED10" s="46"/>
      <c r="EE10" s="48"/>
      <c r="EF10" s="48"/>
      <c r="EG10" s="48"/>
      <c r="EH10" s="48"/>
      <c r="EI10" s="48"/>
      <c r="EJ10" s="48"/>
      <c r="EK10" s="66"/>
      <c r="EL10" s="62">
        <v>388879.21199999994</v>
      </c>
      <c r="EM10" s="62">
        <v>403515.64484999998</v>
      </c>
      <c r="EN10" s="63">
        <v>-14636.432850000041</v>
      </c>
      <c r="EO10" s="64">
        <v>-3.6272280980433558E-2</v>
      </c>
      <c r="EP10" s="48"/>
      <c r="EQ10" s="65"/>
      <c r="ER10" s="65"/>
      <c r="ES10" s="46"/>
      <c r="ET10" s="46"/>
      <c r="EU10" s="46"/>
      <c r="EV10" s="48"/>
      <c r="EW10" s="48"/>
      <c r="EX10" s="48"/>
      <c r="EY10" s="48"/>
      <c r="EZ10" s="48"/>
      <c r="FA10" s="48"/>
      <c r="FB10" s="66"/>
      <c r="FC10" s="62">
        <v>19694.651569999998</v>
      </c>
      <c r="FD10" s="62">
        <v>16321.343540000005</v>
      </c>
      <c r="FE10" s="63">
        <v>3373.3080299999929</v>
      </c>
      <c r="FF10" s="64">
        <v>0.2066807810112421</v>
      </c>
      <c r="FG10" s="48"/>
      <c r="FH10" s="65"/>
      <c r="FI10" s="65"/>
      <c r="FJ10" s="46"/>
      <c r="FK10" s="46"/>
      <c r="FL10" s="46"/>
      <c r="FM10" s="48"/>
      <c r="FN10" s="48"/>
      <c r="FO10" s="48"/>
      <c r="FP10" s="48"/>
      <c r="FQ10" s="48"/>
      <c r="FR10" s="48"/>
      <c r="FS10" s="66"/>
    </row>
    <row r="11" spans="1:175" x14ac:dyDescent="0.2">
      <c r="A11" s="42">
        <v>607</v>
      </c>
      <c r="B11" s="67" t="str">
        <f>VLOOKUP($A11&amp;B$1,TEXTDF,(SPRCODE="DE")*2+(SPRCODE="FR")*3,FALSE)</f>
        <v>Gebuchte Brutto-Prämien</v>
      </c>
      <c r="C11" s="67"/>
      <c r="D11" s="67"/>
      <c r="E11" s="67"/>
      <c r="F11" s="68">
        <f>+SUBTOTAL(9,F12:F20)</f>
        <v>22048574.46784573</v>
      </c>
      <c r="G11" s="68">
        <f>+SUBTOTAL(9,G12:G20)</f>
        <v>22551600.048002239</v>
      </c>
      <c r="H11" s="69">
        <f t="shared" si="0"/>
        <v>-503025.58015650883</v>
      </c>
      <c r="I11" s="70">
        <f t="shared" ref="I11:I35" si="1">+IFERROR(F11/G11-1,"")</f>
        <v>-2.2305538369153055E-2</v>
      </c>
      <c r="J11" s="22"/>
      <c r="K11" s="28"/>
      <c r="L11" s="28"/>
      <c r="M11" s="22"/>
      <c r="N11" s="22"/>
      <c r="O11" s="22"/>
      <c r="P11" s="22"/>
      <c r="Q11" s="22"/>
      <c r="R11" s="22"/>
      <c r="S11" s="22"/>
      <c r="T11" s="22"/>
      <c r="U11" s="22"/>
      <c r="V11" s="13"/>
      <c r="W11" s="68">
        <v>11540053.900779998</v>
      </c>
      <c r="X11" s="68">
        <v>7797335.5691300482</v>
      </c>
      <c r="Y11" s="69">
        <v>3742718.3316499498</v>
      </c>
      <c r="Z11" s="70">
        <v>0.47999964840137399</v>
      </c>
      <c r="AA11" s="22"/>
      <c r="AB11" s="28"/>
      <c r="AC11" s="28"/>
      <c r="AD11" s="22"/>
      <c r="AE11" s="22"/>
      <c r="AF11" s="22"/>
      <c r="AG11" s="22"/>
      <c r="AH11" s="22"/>
      <c r="AI11" s="22"/>
      <c r="AJ11" s="22"/>
      <c r="AK11" s="22"/>
      <c r="AL11" s="22"/>
      <c r="AM11" s="13"/>
      <c r="AN11" s="68">
        <v>1697968.5067132779</v>
      </c>
      <c r="AO11" s="68">
        <v>6798713.5671256138</v>
      </c>
      <c r="AP11" s="69">
        <v>-5100745.0604123361</v>
      </c>
      <c r="AQ11" s="70">
        <v>-0.75025150126582674</v>
      </c>
      <c r="AR11" s="22"/>
      <c r="AS11" s="28"/>
      <c r="AT11" s="28"/>
      <c r="AU11" s="22"/>
      <c r="AV11" s="22"/>
      <c r="AW11" s="22"/>
      <c r="AX11" s="22"/>
      <c r="AY11" s="22"/>
      <c r="AZ11" s="22"/>
      <c r="BA11" s="22"/>
      <c r="BB11" s="22"/>
      <c r="BC11" s="22"/>
      <c r="BD11" s="13"/>
      <c r="BE11" s="68">
        <v>3018952.7549899998</v>
      </c>
      <c r="BF11" s="68">
        <v>2331735.5784399998</v>
      </c>
      <c r="BG11" s="69">
        <v>687217.17654999997</v>
      </c>
      <c r="BH11" s="70">
        <v>0.29472345959989532</v>
      </c>
      <c r="BI11" s="22"/>
      <c r="BJ11" s="28"/>
      <c r="BK11" s="28"/>
      <c r="BL11" s="22"/>
      <c r="BM11" s="22"/>
      <c r="BN11" s="22"/>
      <c r="BO11" s="22"/>
      <c r="BP11" s="22"/>
      <c r="BQ11" s="22"/>
      <c r="BR11" s="22"/>
      <c r="BS11" s="22"/>
      <c r="BT11" s="22"/>
      <c r="BU11" s="13"/>
      <c r="BV11" s="68">
        <v>2662968.1994500002</v>
      </c>
      <c r="BW11" s="68">
        <v>2623518.3872500011</v>
      </c>
      <c r="BX11" s="69">
        <v>39449.812199999113</v>
      </c>
      <c r="BY11" s="70">
        <v>1.5036987120700562E-2</v>
      </c>
      <c r="BZ11" s="22"/>
      <c r="CA11" s="28"/>
      <c r="CB11" s="28"/>
      <c r="CC11" s="22"/>
      <c r="CD11" s="22"/>
      <c r="CE11" s="22"/>
      <c r="CF11" s="22"/>
      <c r="CG11" s="22"/>
      <c r="CH11" s="22"/>
      <c r="CI11" s="22"/>
      <c r="CJ11" s="22"/>
      <c r="CK11" s="22"/>
      <c r="CL11" s="13"/>
      <c r="CM11" s="68">
        <v>1498743.2879099995</v>
      </c>
      <c r="CN11" s="68">
        <v>1348840.5697900001</v>
      </c>
      <c r="CO11" s="69">
        <v>149902.71811999939</v>
      </c>
      <c r="CP11" s="70">
        <v>0.11113449689857546</v>
      </c>
      <c r="CQ11" s="22"/>
      <c r="CR11" s="28"/>
      <c r="CS11" s="28"/>
      <c r="CT11" s="22"/>
      <c r="CU11" s="22"/>
      <c r="CV11" s="22"/>
      <c r="CW11" s="22"/>
      <c r="CX11" s="22"/>
      <c r="CY11" s="22"/>
      <c r="CZ11" s="22"/>
      <c r="DA11" s="22"/>
      <c r="DB11" s="22"/>
      <c r="DC11" s="13"/>
      <c r="DD11" s="68">
        <v>473912.78583000001</v>
      </c>
      <c r="DE11" s="68">
        <v>525608.80117999995</v>
      </c>
      <c r="DF11" s="69">
        <v>-51696.015349999943</v>
      </c>
      <c r="DG11" s="70">
        <v>-9.8354546639899398E-2</v>
      </c>
      <c r="DH11" s="22"/>
      <c r="DI11" s="28"/>
      <c r="DJ11" s="28"/>
      <c r="DK11" s="22"/>
      <c r="DL11" s="22"/>
      <c r="DM11" s="22"/>
      <c r="DN11" s="22"/>
      <c r="DO11" s="22"/>
      <c r="DP11" s="22"/>
      <c r="DQ11" s="22"/>
      <c r="DR11" s="22"/>
      <c r="DS11" s="22"/>
      <c r="DT11" s="13"/>
      <c r="DU11" s="68">
        <v>816577.66327246046</v>
      </c>
      <c r="DV11" s="68">
        <v>760318.128046575</v>
      </c>
      <c r="DW11" s="69">
        <v>56259.535225885455</v>
      </c>
      <c r="DX11" s="70">
        <v>7.399473082462027E-2</v>
      </c>
      <c r="DY11" s="22"/>
      <c r="DZ11" s="28"/>
      <c r="EA11" s="28"/>
      <c r="EB11" s="22"/>
      <c r="EC11" s="22"/>
      <c r="ED11" s="22"/>
      <c r="EE11" s="22"/>
      <c r="EF11" s="22"/>
      <c r="EG11" s="22"/>
      <c r="EH11" s="22"/>
      <c r="EI11" s="22"/>
      <c r="EJ11" s="22"/>
      <c r="EK11" s="13"/>
      <c r="EL11" s="68">
        <v>323972.86900000001</v>
      </c>
      <c r="EM11" s="68">
        <v>350123.33185000002</v>
      </c>
      <c r="EN11" s="69">
        <v>-26150.462850000011</v>
      </c>
      <c r="EO11" s="70">
        <v>-7.4689289376474344E-2</v>
      </c>
      <c r="EP11" s="22"/>
      <c r="EQ11" s="28"/>
      <c r="ER11" s="28"/>
      <c r="ES11" s="22"/>
      <c r="ET11" s="22"/>
      <c r="EU11" s="22"/>
      <c r="EV11" s="22"/>
      <c r="EW11" s="22"/>
      <c r="EX11" s="22"/>
      <c r="EY11" s="22"/>
      <c r="EZ11" s="22"/>
      <c r="FA11" s="22"/>
      <c r="FB11" s="13"/>
      <c r="FC11" s="68">
        <v>15424.499900000001</v>
      </c>
      <c r="FD11" s="68">
        <v>15406.115190000002</v>
      </c>
      <c r="FE11" s="69">
        <v>18.384709999998449</v>
      </c>
      <c r="FF11" s="70">
        <v>1.1933384745774767E-3</v>
      </c>
      <c r="FG11" s="22"/>
      <c r="FH11" s="28"/>
      <c r="FI11" s="28"/>
      <c r="FJ11" s="22"/>
      <c r="FK11" s="22"/>
      <c r="FL11" s="22"/>
      <c r="FM11" s="22"/>
      <c r="FN11" s="22"/>
      <c r="FO11" s="22"/>
      <c r="FP11" s="22"/>
      <c r="FQ11" s="22"/>
      <c r="FR11" s="22"/>
      <c r="FS11" s="13"/>
    </row>
    <row r="12" spans="1:175" x14ac:dyDescent="0.2">
      <c r="A12" s="42">
        <v>608</v>
      </c>
      <c r="B12" s="46"/>
      <c r="C12" s="71" t="str">
        <f>VLOOKUP($A12&amp;C$1,TEXTDF,(SPRCODE="DE")*2+(SPRCODE="FR")*3,FALSE)</f>
        <v>Sparprämien</v>
      </c>
      <c r="D12" s="71"/>
      <c r="E12" s="71"/>
      <c r="F12" s="65">
        <f>+SUBTOTAL(9,F13:F18)</f>
        <v>19011450.198041599</v>
      </c>
      <c r="G12" s="65">
        <f>+SUBTOTAL(9,G13:G18)</f>
        <v>19326056.301216148</v>
      </c>
      <c r="H12" s="72">
        <f t="shared" si="0"/>
        <v>-314606.1031745486</v>
      </c>
      <c r="I12" s="73">
        <f t="shared" si="1"/>
        <v>-1.6278856807156794E-2</v>
      </c>
      <c r="J12" s="22"/>
      <c r="K12" s="28"/>
      <c r="L12" s="28"/>
      <c r="M12" s="22"/>
      <c r="N12" s="22"/>
      <c r="O12" s="22"/>
      <c r="P12" s="22"/>
      <c r="Q12" s="22"/>
      <c r="R12" s="22"/>
      <c r="S12" s="22"/>
      <c r="T12" s="22"/>
      <c r="U12" s="22"/>
      <c r="V12" s="13"/>
      <c r="W12" s="65">
        <v>10603902.493211647</v>
      </c>
      <c r="X12" s="65">
        <v>6916785.7055268586</v>
      </c>
      <c r="Y12" s="72">
        <v>3687116.7876847889</v>
      </c>
      <c r="Z12" s="73">
        <v>0.53306795159760378</v>
      </c>
      <c r="AA12" s="22"/>
      <c r="AB12" s="28"/>
      <c r="AC12" s="28"/>
      <c r="AD12" s="22"/>
      <c r="AE12" s="22"/>
      <c r="AF12" s="22"/>
      <c r="AG12" s="22"/>
      <c r="AH12" s="22"/>
      <c r="AI12" s="22"/>
      <c r="AJ12" s="22"/>
      <c r="AK12" s="22"/>
      <c r="AL12" s="22"/>
      <c r="AM12" s="13"/>
      <c r="AN12" s="65">
        <v>1157050.3419900001</v>
      </c>
      <c r="AO12" s="65">
        <v>5984257.267125614</v>
      </c>
      <c r="AP12" s="72">
        <v>-4827206.9251356144</v>
      </c>
      <c r="AQ12" s="73">
        <v>-0.80665096931139124</v>
      </c>
      <c r="AR12" s="22"/>
      <c r="AS12" s="28"/>
      <c r="AT12" s="28"/>
      <c r="AU12" s="22"/>
      <c r="AV12" s="22"/>
      <c r="AW12" s="22"/>
      <c r="AX12" s="22"/>
      <c r="AY12" s="22"/>
      <c r="AZ12" s="22"/>
      <c r="BA12" s="22"/>
      <c r="BB12" s="22"/>
      <c r="BC12" s="22"/>
      <c r="BD12" s="13"/>
      <c r="BE12" s="65">
        <v>2733767.1933114999</v>
      </c>
      <c r="BF12" s="65">
        <v>2045558.60812</v>
      </c>
      <c r="BG12" s="72">
        <v>688208.58519149991</v>
      </c>
      <c r="BH12" s="73">
        <v>0.33644041410478476</v>
      </c>
      <c r="BI12" s="22"/>
      <c r="BJ12" s="28"/>
      <c r="BK12" s="28"/>
      <c r="BL12" s="22"/>
      <c r="BM12" s="22"/>
      <c r="BN12" s="22"/>
      <c r="BO12" s="22"/>
      <c r="BP12" s="22"/>
      <c r="BQ12" s="22"/>
      <c r="BR12" s="22"/>
      <c r="BS12" s="22"/>
      <c r="BT12" s="22"/>
      <c r="BU12" s="13"/>
      <c r="BV12" s="65">
        <v>2216065.9103622502</v>
      </c>
      <c r="BW12" s="65">
        <v>2213665.7576381257</v>
      </c>
      <c r="BX12" s="72">
        <v>2400.1527241244912</v>
      </c>
      <c r="BY12" s="73">
        <v>1.0842435068811884E-3</v>
      </c>
      <c r="BZ12" s="22"/>
      <c r="CA12" s="28"/>
      <c r="CB12" s="28"/>
      <c r="CC12" s="22"/>
      <c r="CD12" s="22"/>
      <c r="CE12" s="22"/>
      <c r="CF12" s="22"/>
      <c r="CG12" s="22"/>
      <c r="CH12" s="22"/>
      <c r="CI12" s="22"/>
      <c r="CJ12" s="22"/>
      <c r="CK12" s="22"/>
      <c r="CL12" s="13"/>
      <c r="CM12" s="65">
        <v>1348424.0740799997</v>
      </c>
      <c r="CN12" s="65">
        <v>1188878.4317200002</v>
      </c>
      <c r="CO12" s="72">
        <v>159545.64235999947</v>
      </c>
      <c r="CP12" s="73">
        <v>0.1341984496507167</v>
      </c>
      <c r="CQ12" s="22"/>
      <c r="CR12" s="28"/>
      <c r="CS12" s="28"/>
      <c r="CT12" s="22"/>
      <c r="CU12" s="22"/>
      <c r="CV12" s="22"/>
      <c r="CW12" s="22"/>
      <c r="CX12" s="22"/>
      <c r="CY12" s="22"/>
      <c r="CZ12" s="22"/>
      <c r="DA12" s="22"/>
      <c r="DB12" s="22"/>
      <c r="DC12" s="13"/>
      <c r="DD12" s="65">
        <v>415528.16353999998</v>
      </c>
      <c r="DE12" s="65">
        <v>466841.83285999997</v>
      </c>
      <c r="DF12" s="72">
        <v>-51313.669319999986</v>
      </c>
      <c r="DG12" s="73">
        <v>-0.10991660495726896</v>
      </c>
      <c r="DH12" s="22"/>
      <c r="DI12" s="28"/>
      <c r="DJ12" s="28"/>
      <c r="DK12" s="22"/>
      <c r="DL12" s="22"/>
      <c r="DM12" s="22"/>
      <c r="DN12" s="22"/>
      <c r="DO12" s="22"/>
      <c r="DP12" s="22"/>
      <c r="DQ12" s="22"/>
      <c r="DR12" s="22"/>
      <c r="DS12" s="22"/>
      <c r="DT12" s="13"/>
      <c r="DU12" s="65">
        <v>433702.10898207256</v>
      </c>
      <c r="DV12" s="65">
        <v>383996.33274690423</v>
      </c>
      <c r="DW12" s="72">
        <v>49705.776235168334</v>
      </c>
      <c r="DX12" s="73">
        <v>0.12944336181442107</v>
      </c>
      <c r="DY12" s="22"/>
      <c r="DZ12" s="28"/>
      <c r="EA12" s="28"/>
      <c r="EB12" s="22"/>
      <c r="EC12" s="22"/>
      <c r="ED12" s="22"/>
      <c r="EE12" s="22"/>
      <c r="EF12" s="22"/>
      <c r="EG12" s="22"/>
      <c r="EH12" s="22"/>
      <c r="EI12" s="22"/>
      <c r="EJ12" s="22"/>
      <c r="EK12" s="13"/>
      <c r="EL12" s="65">
        <v>87707.389750000002</v>
      </c>
      <c r="EM12" s="65">
        <v>110804.94574999998</v>
      </c>
      <c r="EN12" s="72">
        <v>-23097.555999999982</v>
      </c>
      <c r="EO12" s="73">
        <v>-0.20845239211716315</v>
      </c>
      <c r="EP12" s="22"/>
      <c r="EQ12" s="28"/>
      <c r="ER12" s="28"/>
      <c r="ES12" s="22"/>
      <c r="ET12" s="22"/>
      <c r="EU12" s="22"/>
      <c r="EV12" s="22"/>
      <c r="EW12" s="22"/>
      <c r="EX12" s="22"/>
      <c r="EY12" s="22"/>
      <c r="EZ12" s="22"/>
      <c r="FA12" s="22"/>
      <c r="FB12" s="13"/>
      <c r="FC12" s="65">
        <v>15302.522814131975</v>
      </c>
      <c r="FD12" s="65">
        <v>15267.419728644642</v>
      </c>
      <c r="FE12" s="72">
        <v>35.103085487333374</v>
      </c>
      <c r="FF12" s="73">
        <v>2.2992153298486695E-3</v>
      </c>
      <c r="FG12" s="22"/>
      <c r="FH12" s="28"/>
      <c r="FI12" s="28"/>
      <c r="FJ12" s="22"/>
      <c r="FK12" s="22"/>
      <c r="FL12" s="22"/>
      <c r="FM12" s="22"/>
      <c r="FN12" s="22"/>
      <c r="FO12" s="22"/>
      <c r="FP12" s="22"/>
      <c r="FQ12" s="22"/>
      <c r="FR12" s="22"/>
      <c r="FS12" s="13"/>
    </row>
    <row r="13" spans="1:175" x14ac:dyDescent="0.2">
      <c r="A13" s="42">
        <v>609</v>
      </c>
      <c r="B13" s="46"/>
      <c r="C13" s="46"/>
      <c r="D13" s="74" t="str">
        <f t="shared" ref="D13:D18" si="2">VLOOKUP($A13&amp;D$1,TEXTDF,(SPRCODE="DE")*2+(SPRCODE="FR")*3,FALSE)</f>
        <v>Altersgutschriften</v>
      </c>
      <c r="E13" s="74"/>
      <c r="F13" s="75">
        <f t="shared" ref="F13:G15" si="3">+W13*$G$5+AN13*$H$5+BE13*$I$5+BV13*$K$5+CM13*$L$5+DD13*$M$5+DU13*$N$5+EL13*$P$5+FC13*$Q$5</f>
        <v>5520192.6360616032</v>
      </c>
      <c r="G13" s="75">
        <f t="shared" si="3"/>
        <v>7551690.0928604845</v>
      </c>
      <c r="H13" s="76">
        <f t="shared" si="0"/>
        <v>-2031497.4567988813</v>
      </c>
      <c r="I13" s="77">
        <f t="shared" si="1"/>
        <v>-0.26901229152921657</v>
      </c>
      <c r="J13" s="22"/>
      <c r="K13" s="28"/>
      <c r="L13" s="28"/>
      <c r="M13" s="22"/>
      <c r="N13" s="22"/>
      <c r="O13" s="22"/>
      <c r="P13" s="22"/>
      <c r="Q13" s="22"/>
      <c r="R13" s="22"/>
      <c r="S13" s="22"/>
      <c r="T13" s="22"/>
      <c r="U13" s="22"/>
      <c r="V13" s="13"/>
      <c r="W13" s="75">
        <v>2724901.7693616496</v>
      </c>
      <c r="X13" s="75">
        <v>2442433.9494368099</v>
      </c>
      <c r="Y13" s="76">
        <v>282467.81992483977</v>
      </c>
      <c r="Z13" s="77">
        <v>0.11565013661473733</v>
      </c>
      <c r="AA13" s="22"/>
      <c r="AB13" s="28"/>
      <c r="AC13" s="28"/>
      <c r="AD13" s="22"/>
      <c r="AE13" s="22"/>
      <c r="AF13" s="22"/>
      <c r="AG13" s="22"/>
      <c r="AH13" s="22"/>
      <c r="AI13" s="22"/>
      <c r="AJ13" s="22"/>
      <c r="AK13" s="22"/>
      <c r="AL13" s="22"/>
      <c r="AM13" s="13"/>
      <c r="AN13" s="75">
        <v>235055.85721999998</v>
      </c>
      <c r="AO13" s="75">
        <v>2472886</v>
      </c>
      <c r="AP13" s="76">
        <v>-2237830.1427799999</v>
      </c>
      <c r="AQ13" s="77">
        <v>-0.90494674755730753</v>
      </c>
      <c r="AR13" s="22"/>
      <c r="AS13" s="28"/>
      <c r="AT13" s="28"/>
      <c r="AU13" s="22"/>
      <c r="AV13" s="22"/>
      <c r="AW13" s="22"/>
      <c r="AX13" s="22"/>
      <c r="AY13" s="22"/>
      <c r="AZ13" s="22"/>
      <c r="BA13" s="22"/>
      <c r="BB13" s="22"/>
      <c r="BC13" s="22"/>
      <c r="BD13" s="13"/>
      <c r="BE13" s="75">
        <v>905518.68964149989</v>
      </c>
      <c r="BF13" s="75">
        <v>877099.24228000001</v>
      </c>
      <c r="BG13" s="76">
        <v>28419.447361499886</v>
      </c>
      <c r="BH13" s="77">
        <v>3.2401632553716642E-2</v>
      </c>
      <c r="BI13" s="22"/>
      <c r="BJ13" s="28"/>
      <c r="BK13" s="28"/>
      <c r="BL13" s="22"/>
      <c r="BM13" s="22"/>
      <c r="BN13" s="22"/>
      <c r="BO13" s="22"/>
      <c r="BP13" s="22"/>
      <c r="BQ13" s="22"/>
      <c r="BR13" s="22"/>
      <c r="BS13" s="22"/>
      <c r="BT13" s="22"/>
      <c r="BU13" s="13"/>
      <c r="BV13" s="75">
        <v>854068.08920225</v>
      </c>
      <c r="BW13" s="75">
        <v>859142.7063881252</v>
      </c>
      <c r="BX13" s="76">
        <v>-5074.6171858751914</v>
      </c>
      <c r="BY13" s="77">
        <v>-5.9066056758010355E-3</v>
      </c>
      <c r="BZ13" s="22"/>
      <c r="CA13" s="28"/>
      <c r="CB13" s="28"/>
      <c r="CC13" s="22"/>
      <c r="CD13" s="22"/>
      <c r="CE13" s="22"/>
      <c r="CF13" s="22"/>
      <c r="CG13" s="22"/>
      <c r="CH13" s="22"/>
      <c r="CI13" s="22"/>
      <c r="CJ13" s="22"/>
      <c r="CK13" s="22"/>
      <c r="CL13" s="13"/>
      <c r="CM13" s="75">
        <v>507014.53979999991</v>
      </c>
      <c r="CN13" s="75">
        <v>584058.51787999994</v>
      </c>
      <c r="CO13" s="76">
        <v>-77043.97808000003</v>
      </c>
      <c r="CP13" s="77">
        <v>-0.13191140223355047</v>
      </c>
      <c r="CQ13" s="22"/>
      <c r="CR13" s="28"/>
      <c r="CS13" s="28"/>
      <c r="CT13" s="22"/>
      <c r="CU13" s="22"/>
      <c r="CV13" s="22"/>
      <c r="CW13" s="22"/>
      <c r="CX13" s="22"/>
      <c r="CY13" s="22"/>
      <c r="CZ13" s="22"/>
      <c r="DA13" s="22"/>
      <c r="DB13" s="22"/>
      <c r="DC13" s="13"/>
      <c r="DD13" s="75">
        <v>200163.33239999998</v>
      </c>
      <c r="DE13" s="75">
        <v>201070.33049999998</v>
      </c>
      <c r="DF13" s="76">
        <v>-906.99809999999707</v>
      </c>
      <c r="DG13" s="77">
        <v>-4.5108499983292916E-3</v>
      </c>
      <c r="DH13" s="22"/>
      <c r="DI13" s="28"/>
      <c r="DJ13" s="28"/>
      <c r="DK13" s="22"/>
      <c r="DL13" s="22"/>
      <c r="DM13" s="22"/>
      <c r="DN13" s="22"/>
      <c r="DO13" s="22"/>
      <c r="DP13" s="22"/>
      <c r="DQ13" s="22"/>
      <c r="DR13" s="22"/>
      <c r="DS13" s="22"/>
      <c r="DT13" s="13"/>
      <c r="DU13" s="75">
        <v>93416.531272072665</v>
      </c>
      <c r="DV13" s="75">
        <v>114928.4931769042</v>
      </c>
      <c r="DW13" s="76">
        <v>-21511.961904831536</v>
      </c>
      <c r="DX13" s="77">
        <v>-0.18717692462668201</v>
      </c>
      <c r="DY13" s="22"/>
      <c r="DZ13" s="28"/>
      <c r="EA13" s="28"/>
      <c r="EB13" s="22"/>
      <c r="EC13" s="22"/>
      <c r="ED13" s="22"/>
      <c r="EE13" s="22"/>
      <c r="EF13" s="22"/>
      <c r="EG13" s="22"/>
      <c r="EH13" s="22"/>
      <c r="EI13" s="22"/>
      <c r="EJ13" s="22"/>
      <c r="EK13" s="13"/>
      <c r="EL13" s="75">
        <v>0</v>
      </c>
      <c r="EM13" s="75">
        <v>0</v>
      </c>
      <c r="EN13" s="76">
        <v>0</v>
      </c>
      <c r="EO13" s="77" t="s">
        <v>589</v>
      </c>
      <c r="EP13" s="22"/>
      <c r="EQ13" s="28"/>
      <c r="ER13" s="28"/>
      <c r="ES13" s="22"/>
      <c r="ET13" s="22"/>
      <c r="EU13" s="22"/>
      <c r="EV13" s="22"/>
      <c r="EW13" s="22"/>
      <c r="EX13" s="22"/>
      <c r="EY13" s="22"/>
      <c r="EZ13" s="22"/>
      <c r="FA13" s="22"/>
      <c r="FB13" s="13"/>
      <c r="FC13" s="75">
        <v>53.827164131973404</v>
      </c>
      <c r="FD13" s="75">
        <v>70.853198644641452</v>
      </c>
      <c r="FE13" s="76">
        <v>-17.026034512668048</v>
      </c>
      <c r="FF13" s="77">
        <v>-0.2403001535337983</v>
      </c>
      <c r="FG13" s="22"/>
      <c r="FH13" s="28"/>
      <c r="FI13" s="28"/>
      <c r="FJ13" s="22"/>
      <c r="FK13" s="22"/>
      <c r="FL13" s="22"/>
      <c r="FM13" s="22"/>
      <c r="FN13" s="22"/>
      <c r="FO13" s="22"/>
      <c r="FP13" s="22"/>
      <c r="FQ13" s="22"/>
      <c r="FR13" s="22"/>
      <c r="FS13" s="13"/>
    </row>
    <row r="14" spans="1:175" x14ac:dyDescent="0.2">
      <c r="A14" s="42">
        <v>610</v>
      </c>
      <c r="B14" s="46"/>
      <c r="C14" s="46"/>
      <c r="D14" s="74" t="str">
        <f t="shared" si="2"/>
        <v>Individuelle Einlagen infolge Diensteintritt, Einkauf, WEF oder Scheidung</v>
      </c>
      <c r="E14" s="74"/>
      <c r="F14" s="75">
        <f t="shared" si="3"/>
        <v>7210276.6231854931</v>
      </c>
      <c r="G14" s="75">
        <f t="shared" si="3"/>
        <v>9081062.0851656627</v>
      </c>
      <c r="H14" s="76">
        <f t="shared" si="0"/>
        <v>-1870785.4619801696</v>
      </c>
      <c r="I14" s="77">
        <f t="shared" si="1"/>
        <v>-0.20600954430607676</v>
      </c>
      <c r="J14" s="22"/>
      <c r="K14" s="28"/>
      <c r="L14" s="28"/>
      <c r="M14" s="22"/>
      <c r="N14" s="22"/>
      <c r="O14" s="22"/>
      <c r="P14" s="22"/>
      <c r="Q14" s="22"/>
      <c r="R14" s="22"/>
      <c r="S14" s="22"/>
      <c r="T14" s="22"/>
      <c r="U14" s="22"/>
      <c r="V14" s="14"/>
      <c r="W14" s="75">
        <v>3367414.7445499976</v>
      </c>
      <c r="X14" s="75">
        <v>3278518.474640049</v>
      </c>
      <c r="Y14" s="76">
        <v>88896.269909948576</v>
      </c>
      <c r="Z14" s="77">
        <v>2.7114768636375741E-2</v>
      </c>
      <c r="AA14" s="22"/>
      <c r="AB14" s="28"/>
      <c r="AC14" s="28"/>
      <c r="AD14" s="22"/>
      <c r="AE14" s="22"/>
      <c r="AF14" s="22"/>
      <c r="AG14" s="22"/>
      <c r="AH14" s="22"/>
      <c r="AI14" s="22"/>
      <c r="AJ14" s="22"/>
      <c r="AK14" s="22"/>
      <c r="AL14" s="22"/>
      <c r="AM14" s="14"/>
      <c r="AN14" s="75">
        <v>820133.34666549589</v>
      </c>
      <c r="AO14" s="75">
        <v>2986555.3577556135</v>
      </c>
      <c r="AP14" s="76">
        <v>-2166422.0110901175</v>
      </c>
      <c r="AQ14" s="77">
        <v>-0.72539154697543484</v>
      </c>
      <c r="AR14" s="22"/>
      <c r="AS14" s="28"/>
      <c r="AT14" s="28"/>
      <c r="AU14" s="22"/>
      <c r="AV14" s="22"/>
      <c r="AW14" s="22"/>
      <c r="AX14" s="22"/>
      <c r="AY14" s="22"/>
      <c r="AZ14" s="22"/>
      <c r="BA14" s="22"/>
      <c r="BB14" s="22"/>
      <c r="BC14" s="22"/>
      <c r="BD14" s="14"/>
      <c r="BE14" s="75">
        <v>1127703.0446599999</v>
      </c>
      <c r="BF14" s="75">
        <v>1016830.69663</v>
      </c>
      <c r="BG14" s="76">
        <v>110872.34802999988</v>
      </c>
      <c r="BH14" s="77">
        <v>0.1090371763927418</v>
      </c>
      <c r="BI14" s="22"/>
      <c r="BJ14" s="28"/>
      <c r="BK14" s="28"/>
      <c r="BL14" s="22"/>
      <c r="BM14" s="22"/>
      <c r="BN14" s="22"/>
      <c r="BO14" s="22"/>
      <c r="BP14" s="22"/>
      <c r="BQ14" s="22"/>
      <c r="BR14" s="22"/>
      <c r="BS14" s="22"/>
      <c r="BT14" s="22"/>
      <c r="BU14" s="14"/>
      <c r="BV14" s="75">
        <v>1002411.19047</v>
      </c>
      <c r="BW14" s="75">
        <v>1000685.3118700003</v>
      </c>
      <c r="BX14" s="76">
        <v>1725.8785999997053</v>
      </c>
      <c r="BY14" s="77">
        <v>1.7246966449167012E-3</v>
      </c>
      <c r="BZ14" s="22"/>
      <c r="CA14" s="28"/>
      <c r="CB14" s="28"/>
      <c r="CC14" s="22"/>
      <c r="CD14" s="22"/>
      <c r="CE14" s="22"/>
      <c r="CF14" s="22"/>
      <c r="CG14" s="22"/>
      <c r="CH14" s="22"/>
      <c r="CI14" s="22"/>
      <c r="CJ14" s="22"/>
      <c r="CK14" s="22"/>
      <c r="CL14" s="14"/>
      <c r="CM14" s="75">
        <v>616044.95041000016</v>
      </c>
      <c r="CN14" s="75">
        <v>501881.47158999997</v>
      </c>
      <c r="CO14" s="76">
        <v>114163.47882000019</v>
      </c>
      <c r="CP14" s="77">
        <v>0.2274709972024298</v>
      </c>
      <c r="CQ14" s="22"/>
      <c r="CR14" s="28"/>
      <c r="CS14" s="28"/>
      <c r="CT14" s="22"/>
      <c r="CU14" s="22"/>
      <c r="CV14" s="22"/>
      <c r="CW14" s="22"/>
      <c r="CX14" s="22"/>
      <c r="CY14" s="22"/>
      <c r="CZ14" s="22"/>
      <c r="DA14" s="22"/>
      <c r="DB14" s="22"/>
      <c r="DC14" s="14"/>
      <c r="DD14" s="75">
        <v>175553.49054</v>
      </c>
      <c r="DE14" s="75">
        <v>180225.66336000001</v>
      </c>
      <c r="DF14" s="76">
        <v>-4672.1728200000071</v>
      </c>
      <c r="DG14" s="77">
        <v>-2.5924015109143217E-2</v>
      </c>
      <c r="DH14" s="22"/>
      <c r="DI14" s="28"/>
      <c r="DJ14" s="28"/>
      <c r="DK14" s="22"/>
      <c r="DL14" s="22"/>
      <c r="DM14" s="22"/>
      <c r="DN14" s="22"/>
      <c r="DO14" s="22"/>
      <c r="DP14" s="22"/>
      <c r="DQ14" s="22"/>
      <c r="DR14" s="22"/>
      <c r="DS14" s="22"/>
      <c r="DT14" s="14"/>
      <c r="DU14" s="75">
        <v>101015.85588999992</v>
      </c>
      <c r="DV14" s="75">
        <v>116365.10931999993</v>
      </c>
      <c r="DW14" s="76">
        <v>-15349.253430000012</v>
      </c>
      <c r="DX14" s="77">
        <v>-0.1319059769693518</v>
      </c>
      <c r="DY14" s="22"/>
      <c r="DZ14" s="28"/>
      <c r="EA14" s="28"/>
      <c r="EB14" s="22"/>
      <c r="EC14" s="22"/>
      <c r="ED14" s="22"/>
      <c r="EE14" s="22"/>
      <c r="EF14" s="22"/>
      <c r="EG14" s="22"/>
      <c r="EH14" s="22"/>
      <c r="EI14" s="22"/>
      <c r="EJ14" s="22"/>
      <c r="EK14" s="14"/>
      <c r="EL14" s="75">
        <v>0</v>
      </c>
      <c r="EM14" s="75">
        <v>0</v>
      </c>
      <c r="EN14" s="76">
        <v>0</v>
      </c>
      <c r="EO14" s="77" t="s">
        <v>589</v>
      </c>
      <c r="EP14" s="22"/>
      <c r="EQ14" s="28"/>
      <c r="ER14" s="28"/>
      <c r="ES14" s="22"/>
      <c r="ET14" s="22"/>
      <c r="EU14" s="22"/>
      <c r="EV14" s="22"/>
      <c r="EW14" s="22"/>
      <c r="EX14" s="22"/>
      <c r="EY14" s="22"/>
      <c r="EZ14" s="22"/>
      <c r="FA14" s="22"/>
      <c r="FB14" s="14"/>
      <c r="FC14" s="75">
        <v>0</v>
      </c>
      <c r="FD14" s="75">
        <v>0</v>
      </c>
      <c r="FE14" s="76">
        <v>0</v>
      </c>
      <c r="FF14" s="77" t="s">
        <v>589</v>
      </c>
      <c r="FG14" s="22"/>
      <c r="FH14" s="28"/>
      <c r="FI14" s="28"/>
      <c r="FJ14" s="22"/>
      <c r="FK14" s="22"/>
      <c r="FL14" s="22"/>
      <c r="FM14" s="22"/>
      <c r="FN14" s="22"/>
      <c r="FO14" s="22"/>
      <c r="FP14" s="22"/>
      <c r="FQ14" s="22"/>
      <c r="FR14" s="22"/>
      <c r="FS14" s="14"/>
    </row>
    <row r="15" spans="1:175" x14ac:dyDescent="0.2">
      <c r="A15" s="42">
        <v>611</v>
      </c>
      <c r="B15" s="46"/>
      <c r="C15" s="46"/>
      <c r="D15" s="74" t="str">
        <f t="shared" si="2"/>
        <v>Eingebrachte Altersguthaben bei Vertragsübernahmen</v>
      </c>
      <c r="E15" s="74"/>
      <c r="F15" s="75">
        <f t="shared" si="3"/>
        <v>4850825.6415700009</v>
      </c>
      <c r="G15" s="75">
        <f t="shared" si="3"/>
        <v>1486593.3173500001</v>
      </c>
      <c r="H15" s="76">
        <f t="shared" si="0"/>
        <v>3364232.3242200008</v>
      </c>
      <c r="I15" s="77">
        <f t="shared" si="1"/>
        <v>2.2630481954655077</v>
      </c>
      <c r="J15" s="22"/>
      <c r="K15" s="28"/>
      <c r="L15" s="28"/>
      <c r="M15" s="22"/>
      <c r="N15" s="22"/>
      <c r="O15" s="22"/>
      <c r="P15" s="22"/>
      <c r="Q15" s="22"/>
      <c r="R15" s="22"/>
      <c r="S15" s="22"/>
      <c r="T15" s="22"/>
      <c r="U15" s="22"/>
      <c r="V15" s="13"/>
      <c r="W15" s="75">
        <v>3677738.07865</v>
      </c>
      <c r="X15" s="75">
        <v>476944.03145000001</v>
      </c>
      <c r="Y15" s="76">
        <v>3200794.0471999999</v>
      </c>
      <c r="Z15" s="77">
        <v>6.7110474943338341</v>
      </c>
      <c r="AA15" s="22"/>
      <c r="AB15" s="28"/>
      <c r="AC15" s="28"/>
      <c r="AD15" s="22"/>
      <c r="AE15" s="22"/>
      <c r="AF15" s="22"/>
      <c r="AG15" s="22"/>
      <c r="AH15" s="22"/>
      <c r="AI15" s="22"/>
      <c r="AJ15" s="22"/>
      <c r="AK15" s="22"/>
      <c r="AL15" s="22"/>
      <c r="AM15" s="13"/>
      <c r="AN15" s="75">
        <v>11792.95089</v>
      </c>
      <c r="AO15" s="75">
        <v>426662.90937000001</v>
      </c>
      <c r="AP15" s="76">
        <v>-414869.95848000003</v>
      </c>
      <c r="AQ15" s="77">
        <v>-0.97236002794943399</v>
      </c>
      <c r="AR15" s="22"/>
      <c r="AS15" s="28"/>
      <c r="AT15" s="28"/>
      <c r="AU15" s="22"/>
      <c r="AV15" s="22"/>
      <c r="AW15" s="22"/>
      <c r="AX15" s="22"/>
      <c r="AY15" s="22"/>
      <c r="AZ15" s="22"/>
      <c r="BA15" s="22"/>
      <c r="BB15" s="22"/>
      <c r="BC15" s="22"/>
      <c r="BD15" s="13"/>
      <c r="BE15" s="75">
        <v>595034.35929999989</v>
      </c>
      <c r="BF15" s="75">
        <v>67337.249949999998</v>
      </c>
      <c r="BG15" s="76">
        <v>527697.10934999993</v>
      </c>
      <c r="BH15" s="77">
        <v>7.8366299446715075</v>
      </c>
      <c r="BI15" s="22"/>
      <c r="BJ15" s="28"/>
      <c r="BK15" s="28"/>
      <c r="BL15" s="22"/>
      <c r="BM15" s="22"/>
      <c r="BN15" s="22"/>
      <c r="BO15" s="22"/>
      <c r="BP15" s="22"/>
      <c r="BQ15" s="22"/>
      <c r="BR15" s="22"/>
      <c r="BS15" s="22"/>
      <c r="BT15" s="22"/>
      <c r="BU15" s="13"/>
      <c r="BV15" s="75">
        <v>303082.76445000002</v>
      </c>
      <c r="BW15" s="75">
        <v>330580.18580000004</v>
      </c>
      <c r="BX15" s="76">
        <v>-27497.421350000019</v>
      </c>
      <c r="BY15" s="77">
        <v>-8.317927852649909E-2</v>
      </c>
      <c r="BZ15" s="22"/>
      <c r="CA15" s="28"/>
      <c r="CB15" s="28"/>
      <c r="CC15" s="22"/>
      <c r="CD15" s="22"/>
      <c r="CE15" s="22"/>
      <c r="CF15" s="22"/>
      <c r="CG15" s="22"/>
      <c r="CH15" s="22"/>
      <c r="CI15" s="22"/>
      <c r="CJ15" s="22"/>
      <c r="CK15" s="22"/>
      <c r="CL15" s="13"/>
      <c r="CM15" s="75">
        <v>204364.43282999995</v>
      </c>
      <c r="CN15" s="75">
        <v>91106.158680000051</v>
      </c>
      <c r="CO15" s="76">
        <v>113258.2741499999</v>
      </c>
      <c r="CP15" s="77">
        <v>1.2431461911132331</v>
      </c>
      <c r="CQ15" s="22"/>
      <c r="CR15" s="28"/>
      <c r="CS15" s="28"/>
      <c r="CT15" s="22"/>
      <c r="CU15" s="22"/>
      <c r="CV15" s="22"/>
      <c r="CW15" s="22"/>
      <c r="CX15" s="22"/>
      <c r="CY15" s="22"/>
      <c r="CZ15" s="22"/>
      <c r="DA15" s="22"/>
      <c r="DB15" s="22"/>
      <c r="DC15" s="13"/>
      <c r="DD15" s="75">
        <v>37972.57705</v>
      </c>
      <c r="DE15" s="75">
        <v>85545.839000000007</v>
      </c>
      <c r="DF15" s="76">
        <v>-47573.261950000007</v>
      </c>
      <c r="DG15" s="77">
        <v>-0.55611427167135508</v>
      </c>
      <c r="DH15" s="22"/>
      <c r="DI15" s="28"/>
      <c r="DJ15" s="28"/>
      <c r="DK15" s="22"/>
      <c r="DL15" s="22"/>
      <c r="DM15" s="22"/>
      <c r="DN15" s="22"/>
      <c r="DO15" s="22"/>
      <c r="DP15" s="22"/>
      <c r="DQ15" s="22"/>
      <c r="DR15" s="22"/>
      <c r="DS15" s="22"/>
      <c r="DT15" s="13"/>
      <c r="DU15" s="75">
        <v>20840.478399999989</v>
      </c>
      <c r="DV15" s="75">
        <v>8416.9431000000004</v>
      </c>
      <c r="DW15" s="76">
        <v>12423.535299999989</v>
      </c>
      <c r="DX15" s="77">
        <v>1.4760151224023348</v>
      </c>
      <c r="DY15" s="22"/>
      <c r="DZ15" s="28"/>
      <c r="EA15" s="28"/>
      <c r="EB15" s="22"/>
      <c r="EC15" s="22"/>
      <c r="ED15" s="22"/>
      <c r="EE15" s="22"/>
      <c r="EF15" s="22"/>
      <c r="EG15" s="22"/>
      <c r="EH15" s="22"/>
      <c r="EI15" s="22"/>
      <c r="EJ15" s="22"/>
      <c r="EK15" s="13"/>
      <c r="EL15" s="75">
        <v>0</v>
      </c>
      <c r="EM15" s="75">
        <v>0</v>
      </c>
      <c r="EN15" s="76">
        <v>0</v>
      </c>
      <c r="EO15" s="77" t="s">
        <v>589</v>
      </c>
      <c r="EP15" s="22"/>
      <c r="EQ15" s="28"/>
      <c r="ER15" s="28"/>
      <c r="ES15" s="22"/>
      <c r="ET15" s="22"/>
      <c r="EU15" s="22"/>
      <c r="EV15" s="22"/>
      <c r="EW15" s="22"/>
      <c r="EX15" s="22"/>
      <c r="EY15" s="22"/>
      <c r="EZ15" s="22"/>
      <c r="FA15" s="22"/>
      <c r="FB15" s="13"/>
      <c r="FC15" s="75">
        <v>0</v>
      </c>
      <c r="FD15" s="75">
        <v>0</v>
      </c>
      <c r="FE15" s="76">
        <v>0</v>
      </c>
      <c r="FF15" s="77" t="s">
        <v>589</v>
      </c>
      <c r="FG15" s="22"/>
      <c r="FH15" s="28"/>
      <c r="FI15" s="28"/>
      <c r="FJ15" s="22"/>
      <c r="FK15" s="22"/>
      <c r="FL15" s="22"/>
      <c r="FM15" s="22"/>
      <c r="FN15" s="22"/>
      <c r="FO15" s="22"/>
      <c r="FP15" s="22"/>
      <c r="FQ15" s="22"/>
      <c r="FR15" s="22"/>
      <c r="FS15" s="13"/>
    </row>
    <row r="16" spans="1:175" x14ac:dyDescent="0.2">
      <c r="A16" s="42">
        <v>612</v>
      </c>
      <c r="B16" s="46"/>
      <c r="C16" s="46"/>
      <c r="D16" s="74" t="str">
        <f t="shared" si="2"/>
        <v>Einlagen für Alters- und Hinterbliebenenrenten</v>
      </c>
      <c r="E16" s="74"/>
      <c r="F16" s="75">
        <f t="shared" ref="F16:F20" si="4">+W16*$G$5+AN16*$H$5+BE16*$I$5+BV16*$K$5+CM16*$L$5+DD16*$M$5+DU16*$N$5+EL16*$P$5+FC16*$Q$5</f>
        <v>323369.3015845042</v>
      </c>
      <c r="G16" s="75">
        <f t="shared" ref="G16:G20" si="5">+X16*$G$5+AO16*$H$5+BF16*$I$5+BW16*$K$5+CN16*$L$5+DE16*$M$5+DV16*$N$5+EM16*$P$5+FD16*$Q$5</f>
        <v>297443.97913000005</v>
      </c>
      <c r="H16" s="76">
        <f t="shared" si="0"/>
        <v>25925.322454504145</v>
      </c>
      <c r="I16" s="77">
        <f t="shared" si="1"/>
        <v>8.716035379278364E-2</v>
      </c>
      <c r="J16" s="22"/>
      <c r="K16" s="28"/>
      <c r="L16" s="28"/>
      <c r="M16" s="22"/>
      <c r="N16" s="22"/>
      <c r="O16" s="22"/>
      <c r="P16" s="22"/>
      <c r="Q16" s="22"/>
      <c r="R16" s="22"/>
      <c r="S16" s="22"/>
      <c r="T16" s="22"/>
      <c r="U16" s="22"/>
      <c r="V16" s="13"/>
      <c r="W16" s="75">
        <v>8381.9429999999993</v>
      </c>
      <c r="X16" s="75">
        <v>4591.6441000000004</v>
      </c>
      <c r="Y16" s="76">
        <v>3790.2988999999989</v>
      </c>
      <c r="Z16" s="77">
        <v>0.82547750162082423</v>
      </c>
      <c r="AA16" s="22"/>
      <c r="AB16" s="28"/>
      <c r="AC16" s="28"/>
      <c r="AD16" s="22"/>
      <c r="AE16" s="22"/>
      <c r="AF16" s="22"/>
      <c r="AG16" s="22"/>
      <c r="AH16" s="22"/>
      <c r="AI16" s="22"/>
      <c r="AJ16" s="22"/>
      <c r="AK16" s="22"/>
      <c r="AL16" s="22"/>
      <c r="AM16" s="13"/>
      <c r="AN16" s="75">
        <v>39509.700714504201</v>
      </c>
      <c r="AO16" s="75">
        <v>57727</v>
      </c>
      <c r="AP16" s="76">
        <v>-18217.299285495799</v>
      </c>
      <c r="AQ16" s="77">
        <v>-0.31557675412711206</v>
      </c>
      <c r="AR16" s="22"/>
      <c r="AS16" s="28"/>
      <c r="AT16" s="28"/>
      <c r="AU16" s="22"/>
      <c r="AV16" s="22"/>
      <c r="AW16" s="22"/>
      <c r="AX16" s="22"/>
      <c r="AY16" s="22"/>
      <c r="AZ16" s="22"/>
      <c r="BA16" s="22"/>
      <c r="BB16" s="22"/>
      <c r="BC16" s="22"/>
      <c r="BD16" s="13"/>
      <c r="BE16" s="75">
        <v>50880.831649999993</v>
      </c>
      <c r="BF16" s="75">
        <v>28345.319</v>
      </c>
      <c r="BG16" s="76">
        <v>22535.512649999993</v>
      </c>
      <c r="BH16" s="77">
        <v>0.79503471631418199</v>
      </c>
      <c r="BI16" s="22"/>
      <c r="BJ16" s="28"/>
      <c r="BK16" s="28"/>
      <c r="BL16" s="22"/>
      <c r="BM16" s="22"/>
      <c r="BN16" s="22"/>
      <c r="BO16" s="22"/>
      <c r="BP16" s="22"/>
      <c r="BQ16" s="22"/>
      <c r="BR16" s="22"/>
      <c r="BS16" s="22"/>
      <c r="BT16" s="22"/>
      <c r="BU16" s="13"/>
      <c r="BV16" s="75">
        <v>10951.815149999975</v>
      </c>
      <c r="BW16" s="75">
        <v>7037.9242300000096</v>
      </c>
      <c r="BX16" s="76">
        <v>3913.8909199999653</v>
      </c>
      <c r="BY16" s="77">
        <v>0.55611438715360539</v>
      </c>
      <c r="BZ16" s="22"/>
      <c r="CA16" s="28"/>
      <c r="CB16" s="28"/>
      <c r="CC16" s="22"/>
      <c r="CD16" s="22"/>
      <c r="CE16" s="22"/>
      <c r="CF16" s="22"/>
      <c r="CG16" s="22"/>
      <c r="CH16" s="22"/>
      <c r="CI16" s="22"/>
      <c r="CJ16" s="22"/>
      <c r="CK16" s="22"/>
      <c r="CL16" s="13"/>
      <c r="CM16" s="75">
        <v>7674.424750000001</v>
      </c>
      <c r="CN16" s="75">
        <v>-28.218499999999999</v>
      </c>
      <c r="CO16" s="76">
        <v>7702.643250000001</v>
      </c>
      <c r="CP16" s="77">
        <v>-272.96430533160873</v>
      </c>
      <c r="CQ16" s="22"/>
      <c r="CR16" s="28"/>
      <c r="CS16" s="28"/>
      <c r="CT16" s="22"/>
      <c r="CU16" s="22"/>
      <c r="CV16" s="22"/>
      <c r="CW16" s="22"/>
      <c r="CX16" s="22"/>
      <c r="CY16" s="22"/>
      <c r="CZ16" s="22"/>
      <c r="DA16" s="22"/>
      <c r="DB16" s="22"/>
      <c r="DC16" s="13"/>
      <c r="DD16" s="75">
        <v>132.73500000000001</v>
      </c>
      <c r="DE16" s="75">
        <v>0</v>
      </c>
      <c r="DF16" s="76">
        <v>132.73500000000001</v>
      </c>
      <c r="DG16" s="77" t="s">
        <v>589</v>
      </c>
      <c r="DH16" s="22"/>
      <c r="DI16" s="28"/>
      <c r="DJ16" s="28"/>
      <c r="DK16" s="22"/>
      <c r="DL16" s="22"/>
      <c r="DM16" s="22"/>
      <c r="DN16" s="22"/>
      <c r="DO16" s="22"/>
      <c r="DP16" s="22"/>
      <c r="DQ16" s="22"/>
      <c r="DR16" s="22"/>
      <c r="DS16" s="22"/>
      <c r="DT16" s="13"/>
      <c r="DU16" s="75">
        <v>150572.04552000001</v>
      </c>
      <c r="DV16" s="75">
        <v>120387.69800000005</v>
      </c>
      <c r="DW16" s="76">
        <v>30184.347519999967</v>
      </c>
      <c r="DX16" s="77">
        <v>0.25072617901540029</v>
      </c>
      <c r="DY16" s="22"/>
      <c r="DZ16" s="28"/>
      <c r="EA16" s="28"/>
      <c r="EB16" s="22"/>
      <c r="EC16" s="22"/>
      <c r="ED16" s="22"/>
      <c r="EE16" s="22"/>
      <c r="EF16" s="22"/>
      <c r="EG16" s="22"/>
      <c r="EH16" s="22"/>
      <c r="EI16" s="22"/>
      <c r="EJ16" s="22"/>
      <c r="EK16" s="13"/>
      <c r="EL16" s="75">
        <v>55265.805800000002</v>
      </c>
      <c r="EM16" s="75">
        <v>79382.612299999993</v>
      </c>
      <c r="EN16" s="76">
        <v>-24116.806499999992</v>
      </c>
      <c r="EO16" s="77">
        <v>-0.30380464690250553</v>
      </c>
      <c r="EP16" s="22"/>
      <c r="EQ16" s="28"/>
      <c r="ER16" s="28"/>
      <c r="ES16" s="22"/>
      <c r="ET16" s="22"/>
      <c r="EU16" s="22"/>
      <c r="EV16" s="22"/>
      <c r="EW16" s="22"/>
      <c r="EX16" s="22"/>
      <c r="EY16" s="22"/>
      <c r="EZ16" s="22"/>
      <c r="FA16" s="22"/>
      <c r="FB16" s="13"/>
      <c r="FC16" s="75">
        <v>0</v>
      </c>
      <c r="FD16" s="75">
        <v>0</v>
      </c>
      <c r="FE16" s="76">
        <v>0</v>
      </c>
      <c r="FF16" s="77" t="s">
        <v>589</v>
      </c>
      <c r="FG16" s="22"/>
      <c r="FH16" s="28"/>
      <c r="FI16" s="28"/>
      <c r="FJ16" s="22"/>
      <c r="FK16" s="22"/>
      <c r="FL16" s="22"/>
      <c r="FM16" s="22"/>
      <c r="FN16" s="22"/>
      <c r="FO16" s="22"/>
      <c r="FP16" s="22"/>
      <c r="FQ16" s="22"/>
      <c r="FR16" s="22"/>
      <c r="FS16" s="13"/>
    </row>
    <row r="17" spans="1:175" x14ac:dyDescent="0.2">
      <c r="A17" s="42">
        <v>613</v>
      </c>
      <c r="B17" s="46"/>
      <c r="C17" s="46"/>
      <c r="D17" s="74" t="str">
        <f t="shared" si="2"/>
        <v>Einlagen für Invaliden- und Invalidenkinderrenten</v>
      </c>
      <c r="E17" s="74"/>
      <c r="F17" s="75">
        <f t="shared" si="4"/>
        <v>308691.82048999995</v>
      </c>
      <c r="G17" s="75">
        <f t="shared" si="5"/>
        <v>142313.66561</v>
      </c>
      <c r="H17" s="76">
        <f t="shared" si="0"/>
        <v>166378.15487999996</v>
      </c>
      <c r="I17" s="77">
        <f t="shared" si="1"/>
        <v>1.1690947188160195</v>
      </c>
      <c r="J17" s="22"/>
      <c r="K17" s="28"/>
      <c r="L17" s="28"/>
      <c r="M17" s="22"/>
      <c r="N17" s="22"/>
      <c r="O17" s="22"/>
      <c r="P17" s="22"/>
      <c r="Q17" s="22"/>
      <c r="R17" s="22"/>
      <c r="S17" s="22"/>
      <c r="T17" s="22"/>
      <c r="U17" s="22"/>
      <c r="V17" s="13"/>
      <c r="W17" s="75">
        <v>98252.600600000005</v>
      </c>
      <c r="X17" s="75">
        <v>23488.481500000002</v>
      </c>
      <c r="Y17" s="76">
        <v>74764.119100000011</v>
      </c>
      <c r="Z17" s="77">
        <v>3.1830120265543771</v>
      </c>
      <c r="AA17" s="22"/>
      <c r="AB17" s="28"/>
      <c r="AC17" s="28"/>
      <c r="AD17" s="22"/>
      <c r="AE17" s="22"/>
      <c r="AF17" s="22"/>
      <c r="AG17" s="22"/>
      <c r="AH17" s="22"/>
      <c r="AI17" s="22"/>
      <c r="AJ17" s="22"/>
      <c r="AK17" s="22"/>
      <c r="AL17" s="22"/>
      <c r="AM17" s="13"/>
      <c r="AN17" s="75">
        <v>48247.44515</v>
      </c>
      <c r="AO17" s="75">
        <v>38665</v>
      </c>
      <c r="AP17" s="76">
        <v>9582.4451499999996</v>
      </c>
      <c r="AQ17" s="77">
        <v>0.24783253976464503</v>
      </c>
      <c r="AR17" s="22"/>
      <c r="AS17" s="28"/>
      <c r="AT17" s="28"/>
      <c r="AU17" s="22"/>
      <c r="AV17" s="22"/>
      <c r="AW17" s="22"/>
      <c r="AX17" s="22"/>
      <c r="AY17" s="22"/>
      <c r="AZ17" s="22"/>
      <c r="BA17" s="22"/>
      <c r="BB17" s="22"/>
      <c r="BC17" s="22"/>
      <c r="BD17" s="13"/>
      <c r="BE17" s="75">
        <v>12682.03369</v>
      </c>
      <c r="BF17" s="75">
        <v>8532.1941100000004</v>
      </c>
      <c r="BG17" s="76">
        <v>4149.8395799999998</v>
      </c>
      <c r="BH17" s="77">
        <v>0.48637425807463264</v>
      </c>
      <c r="BI17" s="22"/>
      <c r="BJ17" s="28"/>
      <c r="BK17" s="28"/>
      <c r="BL17" s="22"/>
      <c r="BM17" s="22"/>
      <c r="BN17" s="22"/>
      <c r="BO17" s="22"/>
      <c r="BP17" s="22"/>
      <c r="BQ17" s="22"/>
      <c r="BR17" s="22"/>
      <c r="BS17" s="22"/>
      <c r="BT17" s="22"/>
      <c r="BU17" s="13"/>
      <c r="BV17" s="75">
        <v>44990.737750000008</v>
      </c>
      <c r="BW17" s="75">
        <v>15033.867600000001</v>
      </c>
      <c r="BX17" s="76">
        <v>29956.870150000006</v>
      </c>
      <c r="BY17" s="77">
        <v>1.9926256467763492</v>
      </c>
      <c r="BZ17" s="22"/>
      <c r="CA17" s="28"/>
      <c r="CB17" s="28"/>
      <c r="CC17" s="22"/>
      <c r="CD17" s="22"/>
      <c r="CE17" s="22"/>
      <c r="CF17" s="22"/>
      <c r="CG17" s="22"/>
      <c r="CH17" s="22"/>
      <c r="CI17" s="22"/>
      <c r="CJ17" s="22"/>
      <c r="CK17" s="22"/>
      <c r="CL17" s="13"/>
      <c r="CM17" s="75">
        <v>2514.1929</v>
      </c>
      <c r="CN17" s="75">
        <v>1273.6998000000001</v>
      </c>
      <c r="CO17" s="76">
        <v>1240.4930999999999</v>
      </c>
      <c r="CP17" s="77">
        <v>0.97392894306806022</v>
      </c>
      <c r="CQ17" s="22"/>
      <c r="CR17" s="28"/>
      <c r="CS17" s="28"/>
      <c r="CT17" s="22"/>
      <c r="CU17" s="22"/>
      <c r="CV17" s="22"/>
      <c r="CW17" s="22"/>
      <c r="CX17" s="22"/>
      <c r="CY17" s="22"/>
      <c r="CZ17" s="22"/>
      <c r="DA17" s="22"/>
      <c r="DB17" s="22"/>
      <c r="DC17" s="13"/>
      <c r="DD17" s="75">
        <v>1706.0285500000002</v>
      </c>
      <c r="DE17" s="75">
        <v>0</v>
      </c>
      <c r="DF17" s="76">
        <v>1706.0285500000002</v>
      </c>
      <c r="DG17" s="77" t="s">
        <v>589</v>
      </c>
      <c r="DH17" s="22"/>
      <c r="DI17" s="28"/>
      <c r="DJ17" s="28"/>
      <c r="DK17" s="22"/>
      <c r="DL17" s="22"/>
      <c r="DM17" s="22"/>
      <c r="DN17" s="22"/>
      <c r="DO17" s="22"/>
      <c r="DP17" s="22"/>
      <c r="DQ17" s="22"/>
      <c r="DR17" s="22"/>
      <c r="DS17" s="22"/>
      <c r="DT17" s="13"/>
      <c r="DU17" s="75">
        <v>67857.197899999999</v>
      </c>
      <c r="DV17" s="75">
        <v>23898.08915</v>
      </c>
      <c r="DW17" s="76">
        <v>43959.108749999999</v>
      </c>
      <c r="DX17" s="77">
        <v>1.8394403198550289</v>
      </c>
      <c r="DY17" s="22"/>
      <c r="DZ17" s="28"/>
      <c r="EA17" s="28"/>
      <c r="EB17" s="22"/>
      <c r="EC17" s="22"/>
      <c r="ED17" s="22"/>
      <c r="EE17" s="22"/>
      <c r="EF17" s="22"/>
      <c r="EG17" s="22"/>
      <c r="EH17" s="22"/>
      <c r="EI17" s="22"/>
      <c r="EJ17" s="22"/>
      <c r="EK17" s="13"/>
      <c r="EL17" s="75">
        <v>32441.58395</v>
      </c>
      <c r="EM17" s="75">
        <v>31422.333449999998</v>
      </c>
      <c r="EN17" s="76">
        <v>1019.2505000000019</v>
      </c>
      <c r="EO17" s="77">
        <v>3.2437135886864032E-2</v>
      </c>
      <c r="EP17" s="22"/>
      <c r="EQ17" s="28"/>
      <c r="ER17" s="28"/>
      <c r="ES17" s="22"/>
      <c r="ET17" s="22"/>
      <c r="EU17" s="22"/>
      <c r="EV17" s="22"/>
      <c r="EW17" s="22"/>
      <c r="EX17" s="22"/>
      <c r="EY17" s="22"/>
      <c r="EZ17" s="22"/>
      <c r="FA17" s="22"/>
      <c r="FB17" s="13"/>
      <c r="FC17" s="75">
        <v>0</v>
      </c>
      <c r="FD17" s="75">
        <v>0</v>
      </c>
      <c r="FE17" s="76">
        <v>0</v>
      </c>
      <c r="FF17" s="77" t="s">
        <v>589</v>
      </c>
      <c r="FG17" s="22"/>
      <c r="FH17" s="28"/>
      <c r="FI17" s="28"/>
      <c r="FJ17" s="22"/>
      <c r="FK17" s="22"/>
      <c r="FL17" s="22"/>
      <c r="FM17" s="22"/>
      <c r="FN17" s="22"/>
      <c r="FO17" s="22"/>
      <c r="FP17" s="22"/>
      <c r="FQ17" s="22"/>
      <c r="FR17" s="22"/>
      <c r="FS17" s="13"/>
    </row>
    <row r="18" spans="1:175" x14ac:dyDescent="0.2">
      <c r="A18" s="42">
        <v>614</v>
      </c>
      <c r="B18" s="46"/>
      <c r="C18" s="46"/>
      <c r="D18" s="74" t="str">
        <f t="shared" si="2"/>
        <v>Einlagen für Freizügigkeitspolicen</v>
      </c>
      <c r="E18" s="74"/>
      <c r="F18" s="75">
        <f t="shared" si="4"/>
        <v>798094.17514999991</v>
      </c>
      <c r="G18" s="75">
        <f t="shared" si="5"/>
        <v>766953.16109999991</v>
      </c>
      <c r="H18" s="76">
        <f t="shared" si="0"/>
        <v>31141.014049999998</v>
      </c>
      <c r="I18" s="77">
        <f t="shared" si="1"/>
        <v>4.0603540906378299E-2</v>
      </c>
      <c r="J18" s="22"/>
      <c r="K18" s="28"/>
      <c r="L18" s="28"/>
      <c r="M18" s="22"/>
      <c r="N18" s="22"/>
      <c r="O18" s="22"/>
      <c r="P18" s="22"/>
      <c r="Q18" s="22"/>
      <c r="R18" s="22"/>
      <c r="S18" s="22"/>
      <c r="T18" s="22"/>
      <c r="U18" s="22"/>
      <c r="V18" s="13"/>
      <c r="W18" s="75">
        <v>727213.35704999999</v>
      </c>
      <c r="X18" s="75">
        <v>690809.12439999997</v>
      </c>
      <c r="Y18" s="76">
        <v>36404.23265000002</v>
      </c>
      <c r="Z18" s="77">
        <v>5.2697961512333524E-2</v>
      </c>
      <c r="AA18" s="22"/>
      <c r="AB18" s="28"/>
      <c r="AC18" s="28"/>
      <c r="AD18" s="22"/>
      <c r="AE18" s="22"/>
      <c r="AF18" s="22"/>
      <c r="AG18" s="22"/>
      <c r="AH18" s="22"/>
      <c r="AI18" s="22"/>
      <c r="AJ18" s="22"/>
      <c r="AK18" s="22"/>
      <c r="AL18" s="22"/>
      <c r="AM18" s="13"/>
      <c r="AN18" s="75">
        <v>2311.04135</v>
      </c>
      <c r="AO18" s="75">
        <v>1761</v>
      </c>
      <c r="AP18" s="76">
        <v>550.04134999999997</v>
      </c>
      <c r="AQ18" s="77">
        <v>0.31234602498580344</v>
      </c>
      <c r="AR18" s="22"/>
      <c r="AS18" s="28"/>
      <c r="AT18" s="28"/>
      <c r="AU18" s="22"/>
      <c r="AV18" s="22"/>
      <c r="AW18" s="22"/>
      <c r="AX18" s="22"/>
      <c r="AY18" s="22"/>
      <c r="AZ18" s="22"/>
      <c r="BA18" s="22"/>
      <c r="BB18" s="22"/>
      <c r="BC18" s="22"/>
      <c r="BD18" s="13"/>
      <c r="BE18" s="75">
        <v>41948.234369999998</v>
      </c>
      <c r="BF18" s="75">
        <v>47413.906150000003</v>
      </c>
      <c r="BG18" s="76">
        <v>-5465.6717800000042</v>
      </c>
      <c r="BH18" s="77">
        <v>-0.11527571178608753</v>
      </c>
      <c r="BI18" s="22"/>
      <c r="BJ18" s="28"/>
      <c r="BK18" s="28"/>
      <c r="BL18" s="22"/>
      <c r="BM18" s="22"/>
      <c r="BN18" s="22"/>
      <c r="BO18" s="22"/>
      <c r="BP18" s="22"/>
      <c r="BQ18" s="22"/>
      <c r="BR18" s="22"/>
      <c r="BS18" s="22"/>
      <c r="BT18" s="22"/>
      <c r="BU18" s="13"/>
      <c r="BV18" s="75">
        <v>561.31333999999993</v>
      </c>
      <c r="BW18" s="75">
        <v>1185.7617499999999</v>
      </c>
      <c r="BX18" s="76">
        <v>-624.44840999999997</v>
      </c>
      <c r="BY18" s="77">
        <v>-0.52662215660102041</v>
      </c>
      <c r="BZ18" s="22"/>
      <c r="CA18" s="28"/>
      <c r="CB18" s="28"/>
      <c r="CC18" s="22"/>
      <c r="CD18" s="22"/>
      <c r="CE18" s="22"/>
      <c r="CF18" s="22"/>
      <c r="CG18" s="22"/>
      <c r="CH18" s="22"/>
      <c r="CI18" s="22"/>
      <c r="CJ18" s="22"/>
      <c r="CK18" s="22"/>
      <c r="CL18" s="13"/>
      <c r="CM18" s="75">
        <v>10811.533389999999</v>
      </c>
      <c r="CN18" s="75">
        <v>10586.80227</v>
      </c>
      <c r="CO18" s="76">
        <v>224.73111999999855</v>
      </c>
      <c r="CP18" s="77">
        <v>2.122747872951436E-2</v>
      </c>
      <c r="CQ18" s="22"/>
      <c r="CR18" s="28"/>
      <c r="CS18" s="28"/>
      <c r="CT18" s="22"/>
      <c r="CU18" s="22"/>
      <c r="CV18" s="22"/>
      <c r="CW18" s="22"/>
      <c r="CX18" s="22"/>
      <c r="CY18" s="22"/>
      <c r="CZ18" s="22"/>
      <c r="DA18" s="22"/>
      <c r="DB18" s="22"/>
      <c r="DC18" s="13"/>
      <c r="DD18" s="75">
        <v>0</v>
      </c>
      <c r="DE18" s="75">
        <v>0</v>
      </c>
      <c r="DF18" s="76">
        <v>0</v>
      </c>
      <c r="DG18" s="77" t="s">
        <v>589</v>
      </c>
      <c r="DH18" s="22"/>
      <c r="DI18" s="28"/>
      <c r="DJ18" s="28"/>
      <c r="DK18" s="22"/>
      <c r="DL18" s="22"/>
      <c r="DM18" s="22"/>
      <c r="DN18" s="22"/>
      <c r="DO18" s="22"/>
      <c r="DP18" s="22"/>
      <c r="DQ18" s="22"/>
      <c r="DR18" s="22"/>
      <c r="DS18" s="22"/>
      <c r="DT18" s="13"/>
      <c r="DU18" s="75">
        <v>0</v>
      </c>
      <c r="DV18" s="75">
        <v>0</v>
      </c>
      <c r="DW18" s="76">
        <v>0</v>
      </c>
      <c r="DX18" s="77" t="s">
        <v>589</v>
      </c>
      <c r="DY18" s="22"/>
      <c r="DZ18" s="28"/>
      <c r="EA18" s="28"/>
      <c r="EB18" s="22"/>
      <c r="EC18" s="22"/>
      <c r="ED18" s="22"/>
      <c r="EE18" s="22"/>
      <c r="EF18" s="22"/>
      <c r="EG18" s="22"/>
      <c r="EH18" s="22"/>
      <c r="EI18" s="22"/>
      <c r="EJ18" s="22"/>
      <c r="EK18" s="13"/>
      <c r="EL18" s="75">
        <v>0</v>
      </c>
      <c r="EM18" s="75">
        <v>0</v>
      </c>
      <c r="EN18" s="76">
        <v>0</v>
      </c>
      <c r="EO18" s="77" t="s">
        <v>589</v>
      </c>
      <c r="EP18" s="22"/>
      <c r="EQ18" s="28"/>
      <c r="ER18" s="28"/>
      <c r="ES18" s="22"/>
      <c r="ET18" s="22"/>
      <c r="EU18" s="22"/>
      <c r="EV18" s="22"/>
      <c r="EW18" s="22"/>
      <c r="EX18" s="22"/>
      <c r="EY18" s="22"/>
      <c r="EZ18" s="22"/>
      <c r="FA18" s="22"/>
      <c r="FB18" s="13"/>
      <c r="FC18" s="75">
        <v>15248.695650000001</v>
      </c>
      <c r="FD18" s="75">
        <v>15196.56653</v>
      </c>
      <c r="FE18" s="76">
        <v>52.129120000001421</v>
      </c>
      <c r="FF18" s="77">
        <v>3.430322230820515E-3</v>
      </c>
      <c r="FG18" s="22"/>
      <c r="FH18" s="28"/>
      <c r="FI18" s="28"/>
      <c r="FJ18" s="22"/>
      <c r="FK18" s="22"/>
      <c r="FL18" s="22"/>
      <c r="FM18" s="22"/>
      <c r="FN18" s="22"/>
      <c r="FO18" s="22"/>
      <c r="FP18" s="22"/>
      <c r="FQ18" s="22"/>
      <c r="FR18" s="22"/>
      <c r="FS18" s="13"/>
    </row>
    <row r="19" spans="1:175" x14ac:dyDescent="0.2">
      <c r="A19" s="42">
        <v>615</v>
      </c>
      <c r="B19" s="46"/>
      <c r="C19" s="71" t="str">
        <f>VLOOKUP($A19&amp;C$1,TEXTDF,(SPRCODE="DE")*2+(SPRCODE="FR")*3,FALSE)</f>
        <v>Risikoprämien</v>
      </c>
      <c r="D19" s="71"/>
      <c r="E19" s="71"/>
      <c r="F19" s="65">
        <f t="shared" si="4"/>
        <v>2305128.4557332699</v>
      </c>
      <c r="G19" s="65">
        <f t="shared" si="5"/>
        <v>2478943.1258370513</v>
      </c>
      <c r="H19" s="72">
        <f t="shared" si="0"/>
        <v>-173814.67010378139</v>
      </c>
      <c r="I19" s="73">
        <f t="shared" si="1"/>
        <v>-7.011644127377481E-2</v>
      </c>
      <c r="J19" s="22"/>
      <c r="K19" s="28"/>
      <c r="L19" s="28"/>
      <c r="M19" s="22"/>
      <c r="N19" s="22"/>
      <c r="O19" s="22"/>
      <c r="P19" s="22"/>
      <c r="Q19" s="22"/>
      <c r="R19" s="22"/>
      <c r="S19" s="22"/>
      <c r="T19" s="22"/>
      <c r="U19" s="22"/>
      <c r="V19" s="13"/>
      <c r="W19" s="65">
        <v>710568.61662810133</v>
      </c>
      <c r="X19" s="65">
        <v>670234.35538233921</v>
      </c>
      <c r="Y19" s="72">
        <v>40334.261245762114</v>
      </c>
      <c r="Z19" s="73">
        <v>6.0179340139544513E-2</v>
      </c>
      <c r="AA19" s="22"/>
      <c r="AB19" s="28"/>
      <c r="AC19" s="28"/>
      <c r="AD19" s="22"/>
      <c r="AE19" s="22"/>
      <c r="AF19" s="22"/>
      <c r="AG19" s="22"/>
      <c r="AH19" s="22"/>
      <c r="AI19" s="22"/>
      <c r="AJ19" s="22"/>
      <c r="AK19" s="22"/>
      <c r="AL19" s="22"/>
      <c r="AM19" s="13"/>
      <c r="AN19" s="65">
        <v>393096.34884327778</v>
      </c>
      <c r="AO19" s="65">
        <v>625336.38</v>
      </c>
      <c r="AP19" s="72">
        <v>-232240.03115672222</v>
      </c>
      <c r="AQ19" s="73">
        <v>-0.37138416792050744</v>
      </c>
      <c r="AR19" s="22"/>
      <c r="AS19" s="28"/>
      <c r="AT19" s="28"/>
      <c r="AU19" s="22"/>
      <c r="AV19" s="22"/>
      <c r="AW19" s="22"/>
      <c r="AX19" s="22"/>
      <c r="AY19" s="22"/>
      <c r="AZ19" s="22"/>
      <c r="BA19" s="22"/>
      <c r="BB19" s="22"/>
      <c r="BC19" s="22"/>
      <c r="BD19" s="13"/>
      <c r="BE19" s="65">
        <v>221370.2855618333</v>
      </c>
      <c r="BF19" s="65">
        <v>222399.46337000001</v>
      </c>
      <c r="BG19" s="72">
        <v>-1029.1778081667144</v>
      </c>
      <c r="BH19" s="73">
        <v>-4.6276092242835132E-3</v>
      </c>
      <c r="BI19" s="22"/>
      <c r="BJ19" s="28"/>
      <c r="BK19" s="28"/>
      <c r="BL19" s="22"/>
      <c r="BM19" s="22"/>
      <c r="BN19" s="22"/>
      <c r="BO19" s="22"/>
      <c r="BP19" s="22"/>
      <c r="BQ19" s="22"/>
      <c r="BR19" s="22"/>
      <c r="BS19" s="22"/>
      <c r="BT19" s="22"/>
      <c r="BU19" s="13"/>
      <c r="BV19" s="65">
        <v>342392.74812851974</v>
      </c>
      <c r="BW19" s="65">
        <v>315284.74712487299</v>
      </c>
      <c r="BX19" s="72">
        <v>27108.001003646757</v>
      </c>
      <c r="BY19" s="73">
        <v>8.597942415815707E-2</v>
      </c>
      <c r="BZ19" s="22"/>
      <c r="CA19" s="28"/>
      <c r="CB19" s="28"/>
      <c r="CC19" s="22"/>
      <c r="CD19" s="22"/>
      <c r="CE19" s="22"/>
      <c r="CF19" s="22"/>
      <c r="CG19" s="22"/>
      <c r="CH19" s="22"/>
      <c r="CI19" s="22"/>
      <c r="CJ19" s="22"/>
      <c r="CK19" s="22"/>
      <c r="CL19" s="13"/>
      <c r="CM19" s="65">
        <v>97837.635779999997</v>
      </c>
      <c r="CN19" s="65">
        <v>108708.86263999998</v>
      </c>
      <c r="CO19" s="72">
        <v>-10871.226859999981</v>
      </c>
      <c r="CP19" s="73">
        <v>-0.10000313310241415</v>
      </c>
      <c r="CQ19" s="22"/>
      <c r="CR19" s="28"/>
      <c r="CS19" s="28"/>
      <c r="CT19" s="22"/>
      <c r="CU19" s="22"/>
      <c r="CV19" s="22"/>
      <c r="CW19" s="22"/>
      <c r="CX19" s="22"/>
      <c r="CY19" s="22"/>
      <c r="CZ19" s="22"/>
      <c r="DA19" s="22"/>
      <c r="DB19" s="22"/>
      <c r="DC19" s="13"/>
      <c r="DD19" s="65">
        <v>39670.855236666663</v>
      </c>
      <c r="DE19" s="65">
        <v>40349.026919999997</v>
      </c>
      <c r="DF19" s="72">
        <v>-678.17168333333393</v>
      </c>
      <c r="DG19" s="73">
        <v>-1.6807634163717111E-2</v>
      </c>
      <c r="DH19" s="22"/>
      <c r="DI19" s="28"/>
      <c r="DJ19" s="28"/>
      <c r="DK19" s="22"/>
      <c r="DL19" s="22"/>
      <c r="DM19" s="22"/>
      <c r="DN19" s="22"/>
      <c r="DO19" s="22"/>
      <c r="DP19" s="22"/>
      <c r="DQ19" s="22"/>
      <c r="DR19" s="22"/>
      <c r="DS19" s="22"/>
      <c r="DT19" s="13"/>
      <c r="DU19" s="65">
        <v>288035.95152343245</v>
      </c>
      <c r="DV19" s="65">
        <v>282812.59777271148</v>
      </c>
      <c r="DW19" s="72">
        <v>5223.3537507209694</v>
      </c>
      <c r="DX19" s="73">
        <v>1.8469310744491096E-2</v>
      </c>
      <c r="DY19" s="22"/>
      <c r="DZ19" s="28"/>
      <c r="EA19" s="28"/>
      <c r="EB19" s="22"/>
      <c r="EC19" s="22"/>
      <c r="ED19" s="22"/>
      <c r="EE19" s="22"/>
      <c r="EF19" s="22"/>
      <c r="EG19" s="22"/>
      <c r="EH19" s="22"/>
      <c r="EI19" s="22"/>
      <c r="EJ19" s="22"/>
      <c r="EK19" s="13"/>
      <c r="EL19" s="65">
        <v>212113.52272000001</v>
      </c>
      <c r="EM19" s="65">
        <v>213766.67271000001</v>
      </c>
      <c r="EN19" s="72">
        <v>-1653.1499900000053</v>
      </c>
      <c r="EO19" s="73">
        <v>-7.7334318256555568E-3</v>
      </c>
      <c r="EP19" s="22"/>
      <c r="EQ19" s="28"/>
      <c r="ER19" s="28"/>
      <c r="ES19" s="22"/>
      <c r="ET19" s="22"/>
      <c r="EU19" s="22"/>
      <c r="EV19" s="22"/>
      <c r="EW19" s="22"/>
      <c r="EX19" s="22"/>
      <c r="EY19" s="22"/>
      <c r="EZ19" s="22"/>
      <c r="FA19" s="22"/>
      <c r="FB19" s="13"/>
      <c r="FC19" s="65">
        <v>42.49131143904561</v>
      </c>
      <c r="FD19" s="65">
        <v>51.019917127446284</v>
      </c>
      <c r="FE19" s="72">
        <v>-8.528605688400674</v>
      </c>
      <c r="FF19" s="73">
        <v>-0.16716228031293079</v>
      </c>
      <c r="FG19" s="22"/>
      <c r="FH19" s="28"/>
      <c r="FI19" s="28"/>
      <c r="FJ19" s="22"/>
      <c r="FK19" s="22"/>
      <c r="FL19" s="22"/>
      <c r="FM19" s="22"/>
      <c r="FN19" s="22"/>
      <c r="FO19" s="22"/>
      <c r="FP19" s="22"/>
      <c r="FQ19" s="22"/>
      <c r="FR19" s="22"/>
      <c r="FS19" s="13"/>
    </row>
    <row r="20" spans="1:175" x14ac:dyDescent="0.2">
      <c r="A20" s="42">
        <v>616</v>
      </c>
      <c r="B20" s="46"/>
      <c r="C20" s="71" t="str">
        <f>VLOOKUP($A20&amp;C$1,TEXTDF,(SPRCODE="DE")*2+(SPRCODE="FR")*3,FALSE)</f>
        <v>Kostenprämien</v>
      </c>
      <c r="D20" s="71"/>
      <c r="E20" s="71"/>
      <c r="F20" s="65">
        <f t="shared" si="4"/>
        <v>731995.8140708633</v>
      </c>
      <c r="G20" s="65">
        <f t="shared" si="5"/>
        <v>746600.62094903993</v>
      </c>
      <c r="H20" s="72">
        <f t="shared" si="0"/>
        <v>-14604.806878176634</v>
      </c>
      <c r="I20" s="73">
        <f t="shared" si="1"/>
        <v>-1.956173952763629E-2</v>
      </c>
      <c r="J20" s="22"/>
      <c r="K20" s="28"/>
      <c r="L20" s="28"/>
      <c r="M20" s="22"/>
      <c r="N20" s="22"/>
      <c r="O20" s="22"/>
      <c r="P20" s="22"/>
      <c r="Q20" s="22"/>
      <c r="R20" s="22"/>
      <c r="S20" s="22"/>
      <c r="T20" s="22"/>
      <c r="U20" s="22"/>
      <c r="V20" s="13"/>
      <c r="W20" s="65">
        <v>225582.79094024893</v>
      </c>
      <c r="X20" s="65">
        <v>210315.50822085061</v>
      </c>
      <c r="Y20" s="72">
        <v>15267.282719398325</v>
      </c>
      <c r="Z20" s="73">
        <v>7.2592282179050116E-2</v>
      </c>
      <c r="AA20" s="22"/>
      <c r="AB20" s="28"/>
      <c r="AC20" s="28"/>
      <c r="AD20" s="22"/>
      <c r="AE20" s="22"/>
      <c r="AF20" s="22"/>
      <c r="AG20" s="22"/>
      <c r="AH20" s="22"/>
      <c r="AI20" s="22"/>
      <c r="AJ20" s="22"/>
      <c r="AK20" s="22"/>
      <c r="AL20" s="22"/>
      <c r="AM20" s="13"/>
      <c r="AN20" s="65">
        <v>147821.81587999992</v>
      </c>
      <c r="AO20" s="65">
        <v>189119.91999999998</v>
      </c>
      <c r="AP20" s="72">
        <v>-41298.104120000062</v>
      </c>
      <c r="AQ20" s="73">
        <v>-0.2183699322630851</v>
      </c>
      <c r="AR20" s="22"/>
      <c r="AS20" s="28"/>
      <c r="AT20" s="28"/>
      <c r="AU20" s="22"/>
      <c r="AV20" s="22"/>
      <c r="AW20" s="22"/>
      <c r="AX20" s="22"/>
      <c r="AY20" s="22"/>
      <c r="AZ20" s="22"/>
      <c r="BA20" s="22"/>
      <c r="BB20" s="22"/>
      <c r="BC20" s="22"/>
      <c r="BD20" s="13"/>
      <c r="BE20" s="65">
        <v>63815.276116666675</v>
      </c>
      <c r="BF20" s="65">
        <v>63777.506950000003</v>
      </c>
      <c r="BG20" s="72">
        <v>37.76916666667239</v>
      </c>
      <c r="BH20" s="73">
        <v>5.9220199209542024E-4</v>
      </c>
      <c r="BI20" s="22"/>
      <c r="BJ20" s="28"/>
      <c r="BK20" s="28"/>
      <c r="BL20" s="22"/>
      <c r="BM20" s="22"/>
      <c r="BN20" s="22"/>
      <c r="BO20" s="22"/>
      <c r="BP20" s="22"/>
      <c r="BQ20" s="22"/>
      <c r="BR20" s="22"/>
      <c r="BS20" s="22"/>
      <c r="BT20" s="22"/>
      <c r="BU20" s="13"/>
      <c r="BV20" s="65">
        <v>104509.54095923003</v>
      </c>
      <c r="BW20" s="65">
        <v>94567.882487002105</v>
      </c>
      <c r="BX20" s="72">
        <v>9941.6584722279222</v>
      </c>
      <c r="BY20" s="73">
        <v>0.1051272187848169</v>
      </c>
      <c r="BZ20" s="22"/>
      <c r="CA20" s="28"/>
      <c r="CB20" s="28"/>
      <c r="CC20" s="22"/>
      <c r="CD20" s="22"/>
      <c r="CE20" s="22"/>
      <c r="CF20" s="22"/>
      <c r="CG20" s="22"/>
      <c r="CH20" s="22"/>
      <c r="CI20" s="22"/>
      <c r="CJ20" s="22"/>
      <c r="CK20" s="22"/>
      <c r="CL20" s="13"/>
      <c r="CM20" s="65">
        <v>52481.578049999996</v>
      </c>
      <c r="CN20" s="65">
        <v>51253.275429999994</v>
      </c>
      <c r="CO20" s="72">
        <v>1228.3026200000022</v>
      </c>
      <c r="CP20" s="73">
        <v>2.3965348744932058E-2</v>
      </c>
      <c r="CQ20" s="22"/>
      <c r="CR20" s="28"/>
      <c r="CS20" s="28"/>
      <c r="CT20" s="22"/>
      <c r="CU20" s="22"/>
      <c r="CV20" s="22"/>
      <c r="CW20" s="22"/>
      <c r="CX20" s="22"/>
      <c r="CY20" s="22"/>
      <c r="CZ20" s="22"/>
      <c r="DA20" s="22"/>
      <c r="DB20" s="22"/>
      <c r="DC20" s="13"/>
      <c r="DD20" s="65">
        <v>18713.767053333333</v>
      </c>
      <c r="DE20" s="65">
        <v>18417.941400000003</v>
      </c>
      <c r="DF20" s="72">
        <v>295.82565333332968</v>
      </c>
      <c r="DG20" s="73">
        <v>1.6061819663153454E-2</v>
      </c>
      <c r="DH20" s="22"/>
      <c r="DI20" s="28"/>
      <c r="DJ20" s="28"/>
      <c r="DK20" s="22"/>
      <c r="DL20" s="22"/>
      <c r="DM20" s="22"/>
      <c r="DN20" s="22"/>
      <c r="DO20" s="22"/>
      <c r="DP20" s="22"/>
      <c r="DQ20" s="22"/>
      <c r="DR20" s="22"/>
      <c r="DS20" s="22"/>
      <c r="DT20" s="13"/>
      <c r="DU20" s="65">
        <v>94839.60276695549</v>
      </c>
      <c r="DV20" s="65">
        <v>93509.197526959237</v>
      </c>
      <c r="DW20" s="72">
        <v>1330.4052399962529</v>
      </c>
      <c r="DX20" s="73">
        <v>1.4227533495971834E-2</v>
      </c>
      <c r="DY20" s="22"/>
      <c r="DZ20" s="28"/>
      <c r="EA20" s="28"/>
      <c r="EB20" s="22"/>
      <c r="EC20" s="22"/>
      <c r="ED20" s="22"/>
      <c r="EE20" s="22"/>
      <c r="EF20" s="22"/>
      <c r="EG20" s="22"/>
      <c r="EH20" s="22"/>
      <c r="EI20" s="22"/>
      <c r="EJ20" s="22"/>
      <c r="EK20" s="13"/>
      <c r="EL20" s="65">
        <v>24151.956529999999</v>
      </c>
      <c r="EM20" s="65">
        <v>25551.713390000001</v>
      </c>
      <c r="EN20" s="72">
        <v>-1399.7568600000013</v>
      </c>
      <c r="EO20" s="73">
        <v>-5.4781330654241511E-2</v>
      </c>
      <c r="EP20" s="22"/>
      <c r="EQ20" s="28"/>
      <c r="ER20" s="28"/>
      <c r="ES20" s="22"/>
      <c r="ET20" s="22"/>
      <c r="EU20" s="22"/>
      <c r="EV20" s="22"/>
      <c r="EW20" s="22"/>
      <c r="EX20" s="22"/>
      <c r="EY20" s="22"/>
      <c r="EZ20" s="22"/>
      <c r="FA20" s="22"/>
      <c r="FB20" s="13"/>
      <c r="FC20" s="65">
        <v>79.485774428979738</v>
      </c>
      <c r="FD20" s="65">
        <v>87.675544227913264</v>
      </c>
      <c r="FE20" s="72">
        <v>-8.1897697989335256</v>
      </c>
      <c r="FF20" s="73">
        <v>-9.340996820782943E-2</v>
      </c>
      <c r="FG20" s="22"/>
      <c r="FH20" s="28"/>
      <c r="FI20" s="28"/>
      <c r="FJ20" s="22"/>
      <c r="FK20" s="22"/>
      <c r="FL20" s="22"/>
      <c r="FM20" s="22"/>
      <c r="FN20" s="22"/>
      <c r="FO20" s="22"/>
      <c r="FP20" s="22"/>
      <c r="FQ20" s="22"/>
      <c r="FR20" s="22"/>
      <c r="FS20" s="13"/>
    </row>
    <row r="21" spans="1:175" x14ac:dyDescent="0.2">
      <c r="A21" s="42">
        <v>617</v>
      </c>
      <c r="B21" s="78" t="str">
        <f>VLOOKUP($A21&amp;B$1,TEXTDF,(SPRCODE="DE")*2+(SPRCODE="FR")*3,FALSE)</f>
        <v>Nettokapitalerträge</v>
      </c>
      <c r="C21" s="67"/>
      <c r="D21" s="67"/>
      <c r="E21" s="67"/>
      <c r="F21" s="68">
        <f>+SUBTOTAL(9,F22:F33)</f>
        <v>3627279.924747244</v>
      </c>
      <c r="G21" s="68">
        <f>+SUBTOTAL(9,G22:G33)</f>
        <v>3954164.0648469995</v>
      </c>
      <c r="H21" s="69">
        <f t="shared" si="0"/>
        <v>-326884.14009975549</v>
      </c>
      <c r="I21" s="70">
        <f t="shared" si="1"/>
        <v>-8.2668330079117225E-2</v>
      </c>
      <c r="J21" s="22"/>
      <c r="K21" s="28"/>
      <c r="L21" s="28"/>
      <c r="M21" s="22"/>
      <c r="N21" s="22"/>
      <c r="O21" s="22"/>
      <c r="P21" s="22"/>
      <c r="Q21" s="22"/>
      <c r="R21" s="22"/>
      <c r="S21" s="22"/>
      <c r="T21" s="22"/>
      <c r="U21" s="22"/>
      <c r="V21" s="13"/>
      <c r="W21" s="68">
        <v>1571840.1434999995</v>
      </c>
      <c r="X21" s="68">
        <v>1559033.0020899998</v>
      </c>
      <c r="Y21" s="69">
        <v>12807.141409999691</v>
      </c>
      <c r="Z21" s="70">
        <v>8.21479814271453E-3</v>
      </c>
      <c r="AA21" s="22"/>
      <c r="AB21" s="28"/>
      <c r="AC21" s="28"/>
      <c r="AD21" s="22"/>
      <c r="AE21" s="22"/>
      <c r="AF21" s="22"/>
      <c r="AG21" s="22"/>
      <c r="AH21" s="22"/>
      <c r="AI21" s="22"/>
      <c r="AJ21" s="22"/>
      <c r="AK21" s="22"/>
      <c r="AL21" s="22"/>
      <c r="AM21" s="13"/>
      <c r="AN21" s="68">
        <v>761074.08368000004</v>
      </c>
      <c r="AO21" s="68">
        <v>1302236.8253499996</v>
      </c>
      <c r="AP21" s="69">
        <v>-541162.74166999955</v>
      </c>
      <c r="AQ21" s="70">
        <v>-0.41556399814185285</v>
      </c>
      <c r="AR21" s="22"/>
      <c r="AS21" s="28"/>
      <c r="AT21" s="28"/>
      <c r="AU21" s="22"/>
      <c r="AV21" s="22"/>
      <c r="AW21" s="22"/>
      <c r="AX21" s="22"/>
      <c r="AY21" s="22"/>
      <c r="AZ21" s="22"/>
      <c r="BA21" s="22"/>
      <c r="BB21" s="22"/>
      <c r="BC21" s="22"/>
      <c r="BD21" s="13"/>
      <c r="BE21" s="68">
        <v>293710.12937999994</v>
      </c>
      <c r="BF21" s="68">
        <v>366448.33201000001</v>
      </c>
      <c r="BG21" s="69">
        <v>-72738.202630000073</v>
      </c>
      <c r="BH21" s="70">
        <v>-0.19849511179659329</v>
      </c>
      <c r="BI21" s="22"/>
      <c r="BJ21" s="28"/>
      <c r="BK21" s="28"/>
      <c r="BL21" s="22"/>
      <c r="BM21" s="22"/>
      <c r="BN21" s="22"/>
      <c r="BO21" s="22"/>
      <c r="BP21" s="22"/>
      <c r="BQ21" s="22"/>
      <c r="BR21" s="22"/>
      <c r="BS21" s="22"/>
      <c r="BT21" s="22"/>
      <c r="BU21" s="13"/>
      <c r="BV21" s="68">
        <v>450825.44110999984</v>
      </c>
      <c r="BW21" s="68">
        <v>299752.3445699999</v>
      </c>
      <c r="BX21" s="69">
        <v>151073.09653999994</v>
      </c>
      <c r="BY21" s="70">
        <v>0.50399304384663624</v>
      </c>
      <c r="BZ21" s="22"/>
      <c r="CA21" s="28"/>
      <c r="CB21" s="28"/>
      <c r="CC21" s="22"/>
      <c r="CD21" s="22"/>
      <c r="CE21" s="22"/>
      <c r="CF21" s="22"/>
      <c r="CG21" s="22"/>
      <c r="CH21" s="22"/>
      <c r="CI21" s="22"/>
      <c r="CJ21" s="22"/>
      <c r="CK21" s="22"/>
      <c r="CL21" s="13"/>
      <c r="CM21" s="68">
        <v>250680.10160828475</v>
      </c>
      <c r="CN21" s="68">
        <v>186266.91478699981</v>
      </c>
      <c r="CO21" s="69">
        <v>64413.186821284937</v>
      </c>
      <c r="CP21" s="70">
        <v>0.34581120804487897</v>
      </c>
      <c r="CQ21" s="22"/>
      <c r="CR21" s="28"/>
      <c r="CS21" s="28"/>
      <c r="CT21" s="22"/>
      <c r="CU21" s="22"/>
      <c r="CV21" s="22"/>
      <c r="CW21" s="22"/>
      <c r="CX21" s="22"/>
      <c r="CY21" s="22"/>
      <c r="CZ21" s="22"/>
      <c r="DA21" s="22"/>
      <c r="DB21" s="22"/>
      <c r="DC21" s="13"/>
      <c r="DD21" s="68">
        <v>51311.047578958729</v>
      </c>
      <c r="DE21" s="68">
        <v>43230.734760000014</v>
      </c>
      <c r="DF21" s="69">
        <v>8080.3128189587151</v>
      </c>
      <c r="DG21" s="70">
        <v>0.18691129965330044</v>
      </c>
      <c r="DH21" s="22"/>
      <c r="DI21" s="28"/>
      <c r="DJ21" s="28"/>
      <c r="DK21" s="22"/>
      <c r="DL21" s="22"/>
      <c r="DM21" s="22"/>
      <c r="DN21" s="22"/>
      <c r="DO21" s="22"/>
      <c r="DP21" s="22"/>
      <c r="DQ21" s="22"/>
      <c r="DR21" s="22"/>
      <c r="DS21" s="22"/>
      <c r="DT21" s="13"/>
      <c r="DU21" s="68">
        <v>178437.70152</v>
      </c>
      <c r="DV21" s="68">
        <v>142687.70561000003</v>
      </c>
      <c r="DW21" s="69">
        <v>35749.995909999969</v>
      </c>
      <c r="DX21" s="70">
        <v>0.25054713548841656</v>
      </c>
      <c r="DY21" s="22"/>
      <c r="DZ21" s="28"/>
      <c r="EA21" s="28"/>
      <c r="EB21" s="22"/>
      <c r="EC21" s="22"/>
      <c r="ED21" s="22"/>
      <c r="EE21" s="22"/>
      <c r="EF21" s="22"/>
      <c r="EG21" s="22"/>
      <c r="EH21" s="22"/>
      <c r="EI21" s="22"/>
      <c r="EJ21" s="22"/>
      <c r="EK21" s="13"/>
      <c r="EL21" s="68">
        <v>65139.303999999989</v>
      </c>
      <c r="EM21" s="68">
        <v>53595.865999999995</v>
      </c>
      <c r="EN21" s="69">
        <v>11543.437999999995</v>
      </c>
      <c r="EO21" s="70">
        <v>0.21537926078104608</v>
      </c>
      <c r="EP21" s="22"/>
      <c r="EQ21" s="28"/>
      <c r="ER21" s="28"/>
      <c r="ES21" s="22"/>
      <c r="ET21" s="22"/>
      <c r="EU21" s="22"/>
      <c r="EV21" s="22"/>
      <c r="EW21" s="22"/>
      <c r="EX21" s="22"/>
      <c r="EY21" s="22"/>
      <c r="EZ21" s="22"/>
      <c r="FA21" s="22"/>
      <c r="FB21" s="13"/>
      <c r="FC21" s="68">
        <v>4261.9723699999995</v>
      </c>
      <c r="FD21" s="68">
        <v>912.3396700000003</v>
      </c>
      <c r="FE21" s="69">
        <v>3349.6326999999992</v>
      </c>
      <c r="FF21" s="70">
        <v>3.6714754494891118</v>
      </c>
      <c r="FG21" s="22"/>
      <c r="FH21" s="28"/>
      <c r="FI21" s="28"/>
      <c r="FJ21" s="22"/>
      <c r="FK21" s="22"/>
      <c r="FL21" s="22"/>
      <c r="FM21" s="22"/>
      <c r="FN21" s="22"/>
      <c r="FO21" s="22"/>
      <c r="FP21" s="22"/>
      <c r="FQ21" s="22"/>
      <c r="FR21" s="22"/>
      <c r="FS21" s="13"/>
    </row>
    <row r="22" spans="1:175" x14ac:dyDescent="0.2">
      <c r="A22" s="42">
        <v>618</v>
      </c>
      <c r="B22" s="46"/>
      <c r="C22" s="71" t="str">
        <f>VLOOKUP($A22&amp;C$1,TEXTDF,(SPRCODE="DE")*2+(SPRCODE="FR")*3,FALSE)</f>
        <v>Bruttokapitalerträge</v>
      </c>
      <c r="D22" s="71"/>
      <c r="E22" s="71"/>
      <c r="F22" s="65">
        <f>+SUBTOTAL(9,F24:F32)</f>
        <v>4033195.7609822103</v>
      </c>
      <c r="G22" s="65">
        <f>+SUBTOTAL(9,G24:G32)</f>
        <v>4532647.924463084</v>
      </c>
      <c r="H22" s="72">
        <f t="shared" si="0"/>
        <v>-499452.16348087369</v>
      </c>
      <c r="I22" s="73">
        <f t="shared" si="1"/>
        <v>-0.1101899313170317</v>
      </c>
      <c r="J22" s="22"/>
      <c r="K22" s="28"/>
      <c r="L22" s="28"/>
      <c r="M22" s="22"/>
      <c r="N22" s="22"/>
      <c r="O22" s="22"/>
      <c r="P22" s="22"/>
      <c r="Q22" s="22"/>
      <c r="R22" s="22"/>
      <c r="S22" s="22"/>
      <c r="T22" s="22"/>
      <c r="U22" s="22"/>
      <c r="V22" s="13"/>
      <c r="W22" s="65">
        <v>1771385.8157399995</v>
      </c>
      <c r="X22" s="65">
        <v>1744706.1454099999</v>
      </c>
      <c r="Y22" s="72">
        <v>26679.670329999644</v>
      </c>
      <c r="Z22" s="73">
        <v>1.5291784464787295E-2</v>
      </c>
      <c r="AA22" s="22"/>
      <c r="AB22" s="28"/>
      <c r="AC22" s="28"/>
      <c r="AD22" s="22"/>
      <c r="AE22" s="22"/>
      <c r="AF22" s="22"/>
      <c r="AG22" s="22"/>
      <c r="AH22" s="22"/>
      <c r="AI22" s="22"/>
      <c r="AJ22" s="22"/>
      <c r="AK22" s="22"/>
      <c r="AL22" s="22"/>
      <c r="AM22" s="13"/>
      <c r="AN22" s="65">
        <v>818571.87566000002</v>
      </c>
      <c r="AO22" s="65">
        <v>1538405.7466899997</v>
      </c>
      <c r="AP22" s="72">
        <v>-719833.87102999969</v>
      </c>
      <c r="AQ22" s="73">
        <v>-0.4679089847257647</v>
      </c>
      <c r="AR22" s="22"/>
      <c r="AS22" s="28"/>
      <c r="AT22" s="28"/>
      <c r="AU22" s="22"/>
      <c r="AV22" s="22"/>
      <c r="AW22" s="22"/>
      <c r="AX22" s="22"/>
      <c r="AY22" s="22"/>
      <c r="AZ22" s="22"/>
      <c r="BA22" s="22"/>
      <c r="BB22" s="22"/>
      <c r="BC22" s="22"/>
      <c r="BD22" s="13"/>
      <c r="BE22" s="65">
        <v>356045.74542999995</v>
      </c>
      <c r="BF22" s="65">
        <v>437672.29405999999</v>
      </c>
      <c r="BG22" s="72">
        <v>-81626.548630000034</v>
      </c>
      <c r="BH22" s="73">
        <v>-0.18650152120163666</v>
      </c>
      <c r="BI22" s="22"/>
      <c r="BJ22" s="28"/>
      <c r="BK22" s="28"/>
      <c r="BL22" s="22"/>
      <c r="BM22" s="22"/>
      <c r="BN22" s="22"/>
      <c r="BO22" s="22"/>
      <c r="BP22" s="22"/>
      <c r="BQ22" s="22"/>
      <c r="BR22" s="22"/>
      <c r="BS22" s="22"/>
      <c r="BT22" s="22"/>
      <c r="BU22" s="13"/>
      <c r="BV22" s="65">
        <v>491419.33798999985</v>
      </c>
      <c r="BW22" s="65">
        <v>337741.43830999988</v>
      </c>
      <c r="BX22" s="72">
        <v>153677.89967999997</v>
      </c>
      <c r="BY22" s="73">
        <v>0.4550164186218244</v>
      </c>
      <c r="BZ22" s="22"/>
      <c r="CA22" s="28"/>
      <c r="CB22" s="28"/>
      <c r="CC22" s="22"/>
      <c r="CD22" s="22"/>
      <c r="CE22" s="22"/>
      <c r="CF22" s="22"/>
      <c r="CG22" s="22"/>
      <c r="CH22" s="22"/>
      <c r="CI22" s="22"/>
      <c r="CJ22" s="22"/>
      <c r="CK22" s="22"/>
      <c r="CL22" s="13"/>
      <c r="CM22" s="65">
        <v>271696.27137220971</v>
      </c>
      <c r="CN22" s="65">
        <v>207348.36283308436</v>
      </c>
      <c r="CO22" s="72">
        <v>64347.908539125347</v>
      </c>
      <c r="CP22" s="73">
        <v>0.31033719128482096</v>
      </c>
      <c r="CQ22" s="22"/>
      <c r="CR22" s="28"/>
      <c r="CS22" s="28"/>
      <c r="CT22" s="22"/>
      <c r="CU22" s="22"/>
      <c r="CV22" s="22"/>
      <c r="CW22" s="22"/>
      <c r="CX22" s="22"/>
      <c r="CY22" s="22"/>
      <c r="CZ22" s="22"/>
      <c r="DA22" s="22"/>
      <c r="DB22" s="22"/>
      <c r="DC22" s="13"/>
      <c r="DD22" s="65">
        <v>54792.98709000001</v>
      </c>
      <c r="DE22" s="65">
        <v>46838.637370000011</v>
      </c>
      <c r="DF22" s="72">
        <v>7954.3497199999983</v>
      </c>
      <c r="DG22" s="73">
        <v>0.16982453304875023</v>
      </c>
      <c r="DH22" s="22"/>
      <c r="DI22" s="28"/>
      <c r="DJ22" s="28"/>
      <c r="DK22" s="22"/>
      <c r="DL22" s="22"/>
      <c r="DM22" s="22"/>
      <c r="DN22" s="22"/>
      <c r="DO22" s="22"/>
      <c r="DP22" s="22"/>
      <c r="DQ22" s="22"/>
      <c r="DR22" s="22"/>
      <c r="DS22" s="22"/>
      <c r="DT22" s="13"/>
      <c r="DU22" s="65">
        <v>193638.81529</v>
      </c>
      <c r="DV22" s="65">
        <v>156829.61429000003</v>
      </c>
      <c r="DW22" s="72">
        <v>36809.200999999972</v>
      </c>
      <c r="DX22" s="73">
        <v>0.23470822884212783</v>
      </c>
      <c r="DY22" s="22"/>
      <c r="DZ22" s="28"/>
      <c r="EA22" s="28"/>
      <c r="EB22" s="22"/>
      <c r="EC22" s="22"/>
      <c r="ED22" s="22"/>
      <c r="EE22" s="22"/>
      <c r="EF22" s="22"/>
      <c r="EG22" s="22"/>
      <c r="EH22" s="22"/>
      <c r="EI22" s="22"/>
      <c r="EJ22" s="22"/>
      <c r="EK22" s="13"/>
      <c r="EL22" s="65">
        <v>70999.666999999987</v>
      </c>
      <c r="EM22" s="65">
        <v>61787.36299999999</v>
      </c>
      <c r="EN22" s="72">
        <v>9212.3039999999964</v>
      </c>
      <c r="EO22" s="73">
        <v>0.1490968954282772</v>
      </c>
      <c r="EP22" s="22"/>
      <c r="EQ22" s="28"/>
      <c r="ER22" s="28"/>
      <c r="ES22" s="22"/>
      <c r="ET22" s="22"/>
      <c r="EU22" s="22"/>
      <c r="EV22" s="22"/>
      <c r="EW22" s="22"/>
      <c r="EX22" s="22"/>
      <c r="EY22" s="22"/>
      <c r="EZ22" s="22"/>
      <c r="FA22" s="22"/>
      <c r="FB22" s="13"/>
      <c r="FC22" s="65">
        <v>4645.2454099999995</v>
      </c>
      <c r="FD22" s="65">
        <v>1318.3225000000002</v>
      </c>
      <c r="FE22" s="72">
        <v>3326.9229099999993</v>
      </c>
      <c r="FF22" s="73">
        <v>2.5236032230353338</v>
      </c>
      <c r="FG22" s="22"/>
      <c r="FH22" s="28"/>
      <c r="FI22" s="28"/>
      <c r="FJ22" s="22"/>
      <c r="FK22" s="22"/>
      <c r="FL22" s="22"/>
      <c r="FM22" s="22"/>
      <c r="FN22" s="22"/>
      <c r="FO22" s="22"/>
      <c r="FP22" s="22"/>
      <c r="FQ22" s="22"/>
      <c r="FR22" s="22"/>
      <c r="FS22" s="13"/>
    </row>
    <row r="23" spans="1:175" x14ac:dyDescent="0.2">
      <c r="A23" s="42" t="s">
        <v>590</v>
      </c>
      <c r="B23" s="46"/>
      <c r="C23" s="71"/>
      <c r="D23" s="79" t="str">
        <f>VLOOKUP($A23&amp;D$1,TEXTDF,(SPRCODE="DE")*2+(SPRCODE="FR")*3,FALSE)</f>
        <v>Direkte Kapitalanlageerträge</v>
      </c>
      <c r="E23" s="74"/>
      <c r="F23" s="75">
        <f>+SUBTOTAL(9,F24:F28)</f>
        <v>4049736.5160622098</v>
      </c>
      <c r="G23" s="75">
        <f>+SUBTOTAL(9,G24:G28)</f>
        <v>5022206.1061330847</v>
      </c>
      <c r="H23" s="76">
        <f t="shared" si="0"/>
        <v>-972469.5900708749</v>
      </c>
      <c r="I23" s="77"/>
      <c r="J23" s="22"/>
      <c r="K23" s="28"/>
      <c r="L23" s="28"/>
      <c r="M23" s="22"/>
      <c r="N23" s="22"/>
      <c r="O23" s="22"/>
      <c r="P23" s="22"/>
      <c r="Q23" s="22"/>
      <c r="R23" s="22"/>
      <c r="S23" s="22"/>
      <c r="T23" s="22"/>
      <c r="U23" s="22"/>
      <c r="V23" s="13"/>
      <c r="W23" s="75">
        <v>2070075.87503</v>
      </c>
      <c r="X23" s="75">
        <v>1959871.3537999999</v>
      </c>
      <c r="Y23" s="76">
        <v>110204.52123000007</v>
      </c>
      <c r="Z23" s="77">
        <v>5.6230487279853358E-2</v>
      </c>
      <c r="AA23" s="22"/>
      <c r="AB23" s="28"/>
      <c r="AC23" s="28"/>
      <c r="AD23" s="22"/>
      <c r="AE23" s="22"/>
      <c r="AF23" s="22"/>
      <c r="AG23" s="22"/>
      <c r="AH23" s="22"/>
      <c r="AI23" s="22"/>
      <c r="AJ23" s="22"/>
      <c r="AK23" s="22"/>
      <c r="AL23" s="22"/>
      <c r="AM23" s="13"/>
      <c r="AN23" s="75">
        <v>531617.81871000002</v>
      </c>
      <c r="AO23" s="75">
        <v>1523454.3176400003</v>
      </c>
      <c r="AP23" s="76">
        <v>-991836.49893000023</v>
      </c>
      <c r="AQ23" s="77">
        <v>-0.65104446352317602</v>
      </c>
      <c r="AR23" s="22"/>
      <c r="AS23" s="28"/>
      <c r="AT23" s="28"/>
      <c r="AU23" s="22"/>
      <c r="AV23" s="22"/>
      <c r="AW23" s="22"/>
      <c r="AX23" s="22"/>
      <c r="AY23" s="22"/>
      <c r="AZ23" s="22"/>
      <c r="BA23" s="22"/>
      <c r="BB23" s="22"/>
      <c r="BC23" s="22"/>
      <c r="BD23" s="13"/>
      <c r="BE23" s="75">
        <v>428028.82224999997</v>
      </c>
      <c r="BF23" s="75">
        <v>469626.11719999998</v>
      </c>
      <c r="BG23" s="76">
        <v>-41597.29495000001</v>
      </c>
      <c r="BH23" s="77">
        <v>-8.8575344143999035E-2</v>
      </c>
      <c r="BI23" s="22"/>
      <c r="BJ23" s="28"/>
      <c r="BK23" s="28"/>
      <c r="BL23" s="22"/>
      <c r="BM23" s="22"/>
      <c r="BN23" s="22"/>
      <c r="BO23" s="22"/>
      <c r="BP23" s="22"/>
      <c r="BQ23" s="22"/>
      <c r="BR23" s="22"/>
      <c r="BS23" s="22"/>
      <c r="BT23" s="22"/>
      <c r="BU23" s="13"/>
      <c r="BV23" s="75">
        <v>412535.53049999994</v>
      </c>
      <c r="BW23" s="75">
        <v>433984.93367999996</v>
      </c>
      <c r="BX23" s="76">
        <v>-21449.403180000023</v>
      </c>
      <c r="BY23" s="77">
        <v>-4.9424303738193398E-2</v>
      </c>
      <c r="BZ23" s="22"/>
      <c r="CA23" s="28"/>
      <c r="CB23" s="28"/>
      <c r="CC23" s="22"/>
      <c r="CD23" s="22"/>
      <c r="CE23" s="22"/>
      <c r="CF23" s="22"/>
      <c r="CG23" s="22"/>
      <c r="CH23" s="22"/>
      <c r="CI23" s="22"/>
      <c r="CJ23" s="22"/>
      <c r="CK23" s="22"/>
      <c r="CL23" s="13"/>
      <c r="CM23" s="75">
        <v>274218.98313220975</v>
      </c>
      <c r="CN23" s="75">
        <v>283828.94554308441</v>
      </c>
      <c r="CO23" s="76">
        <v>-9609.9624108746648</v>
      </c>
      <c r="CP23" s="77">
        <v>-3.3858288810137971E-2</v>
      </c>
      <c r="CQ23" s="22"/>
      <c r="CR23" s="28"/>
      <c r="CS23" s="28"/>
      <c r="CT23" s="22"/>
      <c r="CU23" s="22"/>
      <c r="CV23" s="22"/>
      <c r="CW23" s="22"/>
      <c r="CX23" s="22"/>
      <c r="CY23" s="22"/>
      <c r="CZ23" s="22"/>
      <c r="DA23" s="22"/>
      <c r="DB23" s="22"/>
      <c r="DC23" s="13"/>
      <c r="DD23" s="75">
        <v>71993.764380000008</v>
      </c>
      <c r="DE23" s="75">
        <v>78209.121960000004</v>
      </c>
      <c r="DF23" s="76">
        <v>-6215.3575799999962</v>
      </c>
      <c r="DG23" s="77">
        <v>-7.9471005737397737E-2</v>
      </c>
      <c r="DH23" s="22"/>
      <c r="DI23" s="28"/>
      <c r="DJ23" s="28"/>
      <c r="DK23" s="22"/>
      <c r="DL23" s="22"/>
      <c r="DM23" s="22"/>
      <c r="DN23" s="22"/>
      <c r="DO23" s="22"/>
      <c r="DP23" s="22"/>
      <c r="DQ23" s="22"/>
      <c r="DR23" s="22"/>
      <c r="DS23" s="22"/>
      <c r="DT23" s="13"/>
      <c r="DU23" s="75">
        <v>203682.93784999999</v>
      </c>
      <c r="DV23" s="75">
        <v>211519.80366999999</v>
      </c>
      <c r="DW23" s="76">
        <v>-7836.8658200000064</v>
      </c>
      <c r="DX23" s="77">
        <v>-3.7050269922841772E-2</v>
      </c>
      <c r="DY23" s="22"/>
      <c r="DZ23" s="28"/>
      <c r="EA23" s="28"/>
      <c r="EB23" s="22"/>
      <c r="EC23" s="22"/>
      <c r="ED23" s="22"/>
      <c r="EE23" s="22"/>
      <c r="EF23" s="22"/>
      <c r="EG23" s="22"/>
      <c r="EH23" s="22"/>
      <c r="EI23" s="22"/>
      <c r="EJ23" s="22"/>
      <c r="EK23" s="13"/>
      <c r="EL23" s="75">
        <v>53586.888999999996</v>
      </c>
      <c r="EM23" s="75">
        <v>57559.387999999999</v>
      </c>
      <c r="EN23" s="76">
        <v>-3972.4990000000034</v>
      </c>
      <c r="EO23" s="77">
        <v>-6.9015657358969862E-2</v>
      </c>
      <c r="EP23" s="22"/>
      <c r="EQ23" s="28"/>
      <c r="ER23" s="28"/>
      <c r="ES23" s="22"/>
      <c r="ET23" s="22"/>
      <c r="EU23" s="22"/>
      <c r="EV23" s="22"/>
      <c r="EW23" s="22"/>
      <c r="EX23" s="22"/>
      <c r="EY23" s="22"/>
      <c r="EZ23" s="22"/>
      <c r="FA23" s="22"/>
      <c r="FB23" s="13"/>
      <c r="FC23" s="75">
        <v>3995.8952099999997</v>
      </c>
      <c r="FD23" s="75">
        <v>4152.12464</v>
      </c>
      <c r="FE23" s="76">
        <v>-156.22943000000032</v>
      </c>
      <c r="FF23" s="77">
        <v>-3.7626382525935087E-2</v>
      </c>
      <c r="FG23" s="22"/>
      <c r="FH23" s="28"/>
      <c r="FI23" s="28"/>
      <c r="FJ23" s="22"/>
      <c r="FK23" s="22"/>
      <c r="FL23" s="22"/>
      <c r="FM23" s="22"/>
      <c r="FN23" s="22"/>
      <c r="FO23" s="22"/>
      <c r="FP23" s="22"/>
      <c r="FQ23" s="22"/>
      <c r="FR23" s="22"/>
      <c r="FS23" s="13"/>
    </row>
    <row r="24" spans="1:175" x14ac:dyDescent="0.2">
      <c r="A24" s="42">
        <v>619</v>
      </c>
      <c r="B24" s="46"/>
      <c r="C24" s="46"/>
      <c r="D24" s="71"/>
      <c r="E24" s="71" t="str">
        <f>VLOOKUP($A24&amp;E$1,TEXTDF,(SPRCODE="DE")*2+(SPRCODE="FR")*3,FALSE)</f>
        <v>Flüssige Mittel</v>
      </c>
      <c r="F24" s="65">
        <f t="shared" ref="F24:F35" si="6">+W24*$G$5+AN24*$H$5+BE24*$I$5+BV24*$K$5+CM24*$L$5+DD24*$M$5+DU24*$N$5+EL24*$P$5+FC24*$Q$5</f>
        <v>8434.7083799997617</v>
      </c>
      <c r="G24" s="80">
        <f t="shared" ref="G24:G35" si="7">+X24*$G$5+AO24*$H$5+BF24*$I$5+BW24*$K$5+CN24*$L$5+DE24*$M$5+DV24*$N$5+EM24*$P$5+FD24*$Q$5</f>
        <v>3242.4202999999993</v>
      </c>
      <c r="H24" s="72">
        <f t="shared" si="0"/>
        <v>5192.288079999762</v>
      </c>
      <c r="I24" s="73">
        <f t="shared" si="1"/>
        <v>1.6013618222164978</v>
      </c>
      <c r="J24" s="22"/>
      <c r="K24" s="28"/>
      <c r="L24" s="28"/>
      <c r="M24" s="22"/>
      <c r="N24" s="22"/>
      <c r="O24" s="22"/>
      <c r="P24" s="22"/>
      <c r="Q24" s="22"/>
      <c r="R24" s="22"/>
      <c r="S24" s="22"/>
      <c r="T24" s="22"/>
      <c r="U24" s="22"/>
      <c r="V24" s="13"/>
      <c r="W24" s="65">
        <v>2418.25036</v>
      </c>
      <c r="X24" s="80" vm="5">
        <v>-3018.4834999999998</v>
      </c>
      <c r="Y24" s="72">
        <v>5436.7338600000003</v>
      </c>
      <c r="Z24" s="73">
        <v>-1.801147450367047</v>
      </c>
      <c r="AA24" s="22"/>
      <c r="AB24" s="28"/>
      <c r="AC24" s="28"/>
      <c r="AD24" s="22"/>
      <c r="AE24" s="22"/>
      <c r="AF24" s="22"/>
      <c r="AG24" s="22"/>
      <c r="AH24" s="22"/>
      <c r="AI24" s="22"/>
      <c r="AJ24" s="22"/>
      <c r="AK24" s="22"/>
      <c r="AL24" s="22"/>
      <c r="AM24" s="13"/>
      <c r="AN24" s="65">
        <v>116.47626</v>
      </c>
      <c r="AO24" s="80" vm="55">
        <v>276.77138000000002</v>
      </c>
      <c r="AP24" s="72">
        <v>-160.29512000000003</v>
      </c>
      <c r="AQ24" s="73">
        <v>-0.57916074993014099</v>
      </c>
      <c r="AR24" s="22"/>
      <c r="AS24" s="28"/>
      <c r="AT24" s="28"/>
      <c r="AU24" s="22"/>
      <c r="AV24" s="22"/>
      <c r="AW24" s="22"/>
      <c r="AX24" s="22"/>
      <c r="AY24" s="22"/>
      <c r="AZ24" s="22"/>
      <c r="BA24" s="22"/>
      <c r="BB24" s="22"/>
      <c r="BC24" s="22"/>
      <c r="BD24" s="13"/>
      <c r="BE24" s="65">
        <v>-1153.39355</v>
      </c>
      <c r="BF24" s="80" vm="107">
        <v>-1261.5871400000001</v>
      </c>
      <c r="BG24" s="72">
        <v>108.19359000000009</v>
      </c>
      <c r="BH24" s="73">
        <v>-8.5759902403570898E-2</v>
      </c>
      <c r="BI24" s="22"/>
      <c r="BJ24" s="28"/>
      <c r="BK24" s="28"/>
      <c r="BL24" s="22"/>
      <c r="BM24" s="22"/>
      <c r="BN24" s="22"/>
      <c r="BO24" s="22"/>
      <c r="BP24" s="22"/>
      <c r="BQ24" s="22"/>
      <c r="BR24" s="22"/>
      <c r="BS24" s="22"/>
      <c r="BT24" s="22"/>
      <c r="BU24" s="13"/>
      <c r="BV24" s="65">
        <v>0</v>
      </c>
      <c r="BW24" s="80" vm="159">
        <v>0</v>
      </c>
      <c r="BX24" s="72">
        <v>0</v>
      </c>
      <c r="BY24" s="73" t="s">
        <v>589</v>
      </c>
      <c r="BZ24" s="22"/>
      <c r="CA24" s="28"/>
      <c r="CB24" s="28"/>
      <c r="CC24" s="22"/>
      <c r="CD24" s="22"/>
      <c r="CE24" s="22"/>
      <c r="CF24" s="22"/>
      <c r="CG24" s="22"/>
      <c r="CH24" s="22"/>
      <c r="CI24" s="22"/>
      <c r="CJ24" s="22"/>
      <c r="CK24" s="22"/>
      <c r="CL24" s="13"/>
      <c r="CM24" s="65">
        <v>6650.6538399997626</v>
      </c>
      <c r="CN24" s="80" vm="208">
        <v>6205.1298899999992</v>
      </c>
      <c r="CO24" s="72">
        <v>445.52394999976332</v>
      </c>
      <c r="CP24" s="73">
        <v>7.1799294760574783E-2</v>
      </c>
      <c r="CQ24" s="22"/>
      <c r="CR24" s="28"/>
      <c r="CS24" s="28"/>
      <c r="CT24" s="22"/>
      <c r="CU24" s="22"/>
      <c r="CV24" s="22"/>
      <c r="CW24" s="22"/>
      <c r="CX24" s="22"/>
      <c r="CY24" s="22"/>
      <c r="CZ24" s="22"/>
      <c r="DA24" s="22"/>
      <c r="DB24" s="22"/>
      <c r="DC24" s="13"/>
      <c r="DD24" s="65">
        <v>-552.75991999999997</v>
      </c>
      <c r="DE24" s="80" vm="260">
        <v>-19.63625</v>
      </c>
      <c r="DF24" s="72">
        <v>-533.12366999999995</v>
      </c>
      <c r="DG24" s="73">
        <v>27.149973645680817</v>
      </c>
      <c r="DH24" s="22"/>
      <c r="DI24" s="28"/>
      <c r="DJ24" s="28"/>
      <c r="DK24" s="22"/>
      <c r="DL24" s="22"/>
      <c r="DM24" s="22"/>
      <c r="DN24" s="22"/>
      <c r="DO24" s="22"/>
      <c r="DP24" s="22"/>
      <c r="DQ24" s="22"/>
      <c r="DR24" s="22"/>
      <c r="DS24" s="22"/>
      <c r="DT24" s="13"/>
      <c r="DU24" s="65">
        <v>677.09454000000005</v>
      </c>
      <c r="DV24" s="80" vm="311">
        <v>963.21215000000007</v>
      </c>
      <c r="DW24" s="72">
        <v>-286.11761000000001</v>
      </c>
      <c r="DX24" s="73">
        <v>-0.29704526671512599</v>
      </c>
      <c r="DY24" s="22"/>
      <c r="DZ24" s="28"/>
      <c r="EA24" s="28"/>
      <c r="EB24" s="22"/>
      <c r="EC24" s="22"/>
      <c r="ED24" s="22"/>
      <c r="EE24" s="22"/>
      <c r="EF24" s="22"/>
      <c r="EG24" s="22"/>
      <c r="EH24" s="22"/>
      <c r="EI24" s="22"/>
      <c r="EJ24" s="22"/>
      <c r="EK24" s="13"/>
      <c r="EL24" s="65">
        <v>311.99700000000001</v>
      </c>
      <c r="EM24" s="80" vm="363">
        <v>132.72200000000001</v>
      </c>
      <c r="EN24" s="72">
        <v>179.27500000000001</v>
      </c>
      <c r="EO24" s="73">
        <v>1.3507557149530598</v>
      </c>
      <c r="EP24" s="22"/>
      <c r="EQ24" s="28"/>
      <c r="ER24" s="28"/>
      <c r="ES24" s="22"/>
      <c r="ET24" s="22"/>
      <c r="EU24" s="22"/>
      <c r="EV24" s="22"/>
      <c r="EW24" s="22"/>
      <c r="EX24" s="22"/>
      <c r="EY24" s="22"/>
      <c r="EZ24" s="22"/>
      <c r="FA24" s="22"/>
      <c r="FB24" s="13"/>
      <c r="FC24" s="65">
        <v>-33.610150000000004</v>
      </c>
      <c r="FD24" s="80" vm="415">
        <v>-35.70823</v>
      </c>
      <c r="FE24" s="72">
        <v>2.0980799999999959</v>
      </c>
      <c r="FF24" s="73">
        <v>-5.8756202701729987E-2</v>
      </c>
      <c r="FG24" s="22"/>
      <c r="FH24" s="28"/>
      <c r="FI24" s="28"/>
      <c r="FJ24" s="22"/>
      <c r="FK24" s="22"/>
      <c r="FL24" s="22"/>
      <c r="FM24" s="22"/>
      <c r="FN24" s="22"/>
      <c r="FO24" s="22"/>
      <c r="FP24" s="22"/>
      <c r="FQ24" s="22"/>
      <c r="FR24" s="22"/>
      <c r="FS24" s="13"/>
    </row>
    <row r="25" spans="1:175" x14ac:dyDescent="0.2">
      <c r="A25" s="42">
        <v>620</v>
      </c>
      <c r="B25" s="46"/>
      <c r="C25" s="46"/>
      <c r="D25" s="71"/>
      <c r="E25" s="71" t="str">
        <f>VLOOKUP($A25&amp;E$1,TEXTDF,(SPRCODE="DE")*2+(SPRCODE="FR")*3,FALSE)</f>
        <v>Obligationen</v>
      </c>
      <c r="F25" s="65">
        <f t="shared" si="6"/>
        <v>2088409.7719500002</v>
      </c>
      <c r="G25" s="80">
        <f t="shared" si="7"/>
        <v>2537073.8247000002</v>
      </c>
      <c r="H25" s="72">
        <f t="shared" si="0"/>
        <v>-448664.05275000003</v>
      </c>
      <c r="I25" s="73">
        <f t="shared" si="1"/>
        <v>-0.17684312075666653</v>
      </c>
      <c r="J25" s="22"/>
      <c r="K25" s="28"/>
      <c r="L25" s="28"/>
      <c r="M25" s="22"/>
      <c r="N25" s="22"/>
      <c r="O25" s="22"/>
      <c r="P25" s="22"/>
      <c r="Q25" s="22"/>
      <c r="R25" s="22"/>
      <c r="S25" s="22"/>
      <c r="T25" s="22"/>
      <c r="U25" s="22"/>
      <c r="V25" s="13"/>
      <c r="W25" s="65">
        <v>1170710.0114600002</v>
      </c>
      <c r="X25" s="80" vm="6">
        <v>1217110.3057500001</v>
      </c>
      <c r="Y25" s="72">
        <v>-46400.294289999874</v>
      </c>
      <c r="Z25" s="73">
        <v>-3.8123327089410686E-2</v>
      </c>
      <c r="AA25" s="22"/>
      <c r="AB25" s="28"/>
      <c r="AC25" s="28"/>
      <c r="AD25" s="22"/>
      <c r="AE25" s="22"/>
      <c r="AF25" s="22"/>
      <c r="AG25" s="22"/>
      <c r="AH25" s="22"/>
      <c r="AI25" s="22"/>
      <c r="AJ25" s="22"/>
      <c r="AK25" s="22"/>
      <c r="AL25" s="22"/>
      <c r="AM25" s="13"/>
      <c r="AN25" s="65">
        <v>215286.04045</v>
      </c>
      <c r="AO25" s="80" vm="56">
        <v>552699.51187000005</v>
      </c>
      <c r="AP25" s="72">
        <v>-337413.47142000007</v>
      </c>
      <c r="AQ25" s="73">
        <v>-0.61048266584929201</v>
      </c>
      <c r="AR25" s="22"/>
      <c r="AS25" s="28"/>
      <c r="AT25" s="28"/>
      <c r="AU25" s="22"/>
      <c r="AV25" s="22"/>
      <c r="AW25" s="22"/>
      <c r="AX25" s="22"/>
      <c r="AY25" s="22"/>
      <c r="AZ25" s="22"/>
      <c r="BA25" s="22"/>
      <c r="BB25" s="22"/>
      <c r="BC25" s="22"/>
      <c r="BD25" s="13"/>
      <c r="BE25" s="65">
        <v>171657.16449</v>
      </c>
      <c r="BF25" s="80" vm="108">
        <v>184453.60029999999</v>
      </c>
      <c r="BG25" s="72">
        <v>-12796.435809999995</v>
      </c>
      <c r="BH25" s="73">
        <v>-6.937482266102446E-2</v>
      </c>
      <c r="BI25" s="22"/>
      <c r="BJ25" s="28"/>
      <c r="BK25" s="28"/>
      <c r="BL25" s="22"/>
      <c r="BM25" s="22"/>
      <c r="BN25" s="22"/>
      <c r="BO25" s="22"/>
      <c r="BP25" s="22"/>
      <c r="BQ25" s="22"/>
      <c r="BR25" s="22"/>
      <c r="BS25" s="22"/>
      <c r="BT25" s="22"/>
      <c r="BU25" s="13"/>
      <c r="BV25" s="65">
        <v>190179.46601</v>
      </c>
      <c r="BW25" s="80" vm="160">
        <v>210017.40904999999</v>
      </c>
      <c r="BX25" s="72">
        <v>-19837.943039999984</v>
      </c>
      <c r="BY25" s="73">
        <v>-9.4458564791060073E-2</v>
      </c>
      <c r="BZ25" s="22"/>
      <c r="CA25" s="28"/>
      <c r="CB25" s="28"/>
      <c r="CC25" s="22"/>
      <c r="CD25" s="22"/>
      <c r="CE25" s="22"/>
      <c r="CF25" s="22"/>
      <c r="CG25" s="22"/>
      <c r="CH25" s="22"/>
      <c r="CI25" s="22"/>
      <c r="CJ25" s="22"/>
      <c r="CK25" s="22"/>
      <c r="CL25" s="13"/>
      <c r="CM25" s="65">
        <v>136149.28344000003</v>
      </c>
      <c r="CN25" s="80" vm="209">
        <v>145018.21392999991</v>
      </c>
      <c r="CO25" s="72">
        <v>-8868.9304899998824</v>
      </c>
      <c r="CP25" s="73">
        <v>-6.1157355684168802E-2</v>
      </c>
      <c r="CQ25" s="22"/>
      <c r="CR25" s="28"/>
      <c r="CS25" s="28"/>
      <c r="CT25" s="22"/>
      <c r="CU25" s="22"/>
      <c r="CV25" s="22"/>
      <c r="CW25" s="22"/>
      <c r="CX25" s="22"/>
      <c r="CY25" s="22"/>
      <c r="CZ25" s="22"/>
      <c r="DA25" s="22"/>
      <c r="DB25" s="22"/>
      <c r="DC25" s="13"/>
      <c r="DD25" s="65">
        <v>37490.361879999997</v>
      </c>
      <c r="DE25" s="80" vm="261">
        <v>42353.606030000003</v>
      </c>
      <c r="DF25" s="72">
        <v>-4863.2441500000059</v>
      </c>
      <c r="DG25" s="73">
        <v>-0.1148247954744458</v>
      </c>
      <c r="DH25" s="22"/>
      <c r="DI25" s="28"/>
      <c r="DJ25" s="28"/>
      <c r="DK25" s="22"/>
      <c r="DL25" s="22"/>
      <c r="DM25" s="22"/>
      <c r="DN25" s="22"/>
      <c r="DO25" s="22"/>
      <c r="DP25" s="22"/>
      <c r="DQ25" s="22"/>
      <c r="DR25" s="22"/>
      <c r="DS25" s="22"/>
      <c r="DT25" s="13"/>
      <c r="DU25" s="65">
        <v>138882.33139000001</v>
      </c>
      <c r="DV25" s="80" vm="312">
        <v>154744.15950000001</v>
      </c>
      <c r="DW25" s="72">
        <v>-15861.828110000002</v>
      </c>
      <c r="DX25" s="73">
        <v>-0.10250356563538021</v>
      </c>
      <c r="DY25" s="22"/>
      <c r="DZ25" s="28"/>
      <c r="EA25" s="28"/>
      <c r="EB25" s="22"/>
      <c r="EC25" s="22"/>
      <c r="ED25" s="22"/>
      <c r="EE25" s="22"/>
      <c r="EF25" s="22"/>
      <c r="EG25" s="22"/>
      <c r="EH25" s="22"/>
      <c r="EI25" s="22"/>
      <c r="EJ25" s="22"/>
      <c r="EK25" s="13"/>
      <c r="EL25" s="65">
        <v>25866.446</v>
      </c>
      <c r="EM25" s="80" vm="364">
        <v>28253.073</v>
      </c>
      <c r="EN25" s="72">
        <v>-2386.6270000000004</v>
      </c>
      <c r="EO25" s="73">
        <v>-8.447318279324878E-2</v>
      </c>
      <c r="EP25" s="22"/>
      <c r="EQ25" s="28"/>
      <c r="ER25" s="28"/>
      <c r="ES25" s="22"/>
      <c r="ET25" s="22"/>
      <c r="EU25" s="22"/>
      <c r="EV25" s="22"/>
      <c r="EW25" s="22"/>
      <c r="EX25" s="22"/>
      <c r="EY25" s="22"/>
      <c r="EZ25" s="22"/>
      <c r="FA25" s="22"/>
      <c r="FB25" s="13"/>
      <c r="FC25" s="65">
        <v>2188.6668299999997</v>
      </c>
      <c r="FD25" s="80" vm="416">
        <v>2423.9452700000002</v>
      </c>
      <c r="FE25" s="72">
        <v>-235.2784400000005</v>
      </c>
      <c r="FF25" s="73">
        <v>-9.7064254260163407E-2</v>
      </c>
      <c r="FG25" s="22"/>
      <c r="FH25" s="28"/>
      <c r="FI25" s="28"/>
      <c r="FJ25" s="22"/>
      <c r="FK25" s="22"/>
      <c r="FL25" s="22"/>
      <c r="FM25" s="22"/>
      <c r="FN25" s="22"/>
      <c r="FO25" s="22"/>
      <c r="FP25" s="22"/>
      <c r="FQ25" s="22"/>
      <c r="FR25" s="22"/>
      <c r="FS25" s="13"/>
    </row>
    <row r="26" spans="1:175" x14ac:dyDescent="0.2">
      <c r="A26" s="42">
        <v>621</v>
      </c>
      <c r="B26" s="46"/>
      <c r="C26" s="46"/>
      <c r="D26" s="81"/>
      <c r="E26" s="81" t="str">
        <f>VLOOKUP($A26&amp;E$1,TEXTDF,(SPRCODE="DE")*2+(SPRCODE="FR")*3,FALSE)</f>
        <v>Liegenschaften</v>
      </c>
      <c r="F26" s="65">
        <f t="shared" si="6"/>
        <v>938489.08089999994</v>
      </c>
      <c r="G26" s="65">
        <f t="shared" si="7"/>
        <v>1160269.8377500002</v>
      </c>
      <c r="H26" s="72">
        <f t="shared" si="0"/>
        <v>-221780.75685000024</v>
      </c>
      <c r="I26" s="73">
        <f t="shared" si="1"/>
        <v>-0.19114584352212272</v>
      </c>
      <c r="J26" s="22"/>
      <c r="K26" s="28"/>
      <c r="L26" s="28"/>
      <c r="M26" s="22"/>
      <c r="N26" s="22"/>
      <c r="O26" s="22"/>
      <c r="P26" s="22"/>
      <c r="Q26" s="22"/>
      <c r="R26" s="22"/>
      <c r="S26" s="22"/>
      <c r="T26" s="22"/>
      <c r="U26" s="22"/>
      <c r="V26" s="13"/>
      <c r="W26" s="65">
        <v>421859.35229000001</v>
      </c>
      <c r="X26" s="65">
        <v>397205.39772999997</v>
      </c>
      <c r="Y26" s="72">
        <v>24653.954560000042</v>
      </c>
      <c r="Z26" s="73">
        <v>6.2068528526791455E-2</v>
      </c>
      <c r="AA26" s="22"/>
      <c r="AB26" s="28"/>
      <c r="AC26" s="28"/>
      <c r="AD26" s="22"/>
      <c r="AE26" s="22"/>
      <c r="AF26" s="22"/>
      <c r="AG26" s="22"/>
      <c r="AH26" s="22"/>
      <c r="AI26" s="22"/>
      <c r="AJ26" s="22"/>
      <c r="AK26" s="22"/>
      <c r="AL26" s="22"/>
      <c r="AM26" s="13"/>
      <c r="AN26" s="65">
        <v>141170.14539000002</v>
      </c>
      <c r="AO26" s="65">
        <v>405494.85629000003</v>
      </c>
      <c r="AP26" s="72">
        <v>-264324.71090000001</v>
      </c>
      <c r="AQ26" s="73">
        <v>-0.65185712420223996</v>
      </c>
      <c r="AR26" s="22"/>
      <c r="AS26" s="28"/>
      <c r="AT26" s="28"/>
      <c r="AU26" s="22"/>
      <c r="AV26" s="22"/>
      <c r="AW26" s="22"/>
      <c r="AX26" s="22"/>
      <c r="AY26" s="22"/>
      <c r="AZ26" s="22"/>
      <c r="BA26" s="22"/>
      <c r="BB26" s="22"/>
      <c r="BC26" s="22"/>
      <c r="BD26" s="13"/>
      <c r="BE26" s="65">
        <v>129953.71023000001</v>
      </c>
      <c r="BF26" s="65">
        <v>125246.90832999999</v>
      </c>
      <c r="BG26" s="72">
        <v>4706.8019000000204</v>
      </c>
      <c r="BH26" s="73">
        <v>3.758018431559651E-2</v>
      </c>
      <c r="BI26" s="22"/>
      <c r="BJ26" s="28"/>
      <c r="BK26" s="28"/>
      <c r="BL26" s="22"/>
      <c r="BM26" s="22"/>
      <c r="BN26" s="22"/>
      <c r="BO26" s="22"/>
      <c r="BP26" s="22"/>
      <c r="BQ26" s="22"/>
      <c r="BR26" s="22"/>
      <c r="BS26" s="22"/>
      <c r="BT26" s="22"/>
      <c r="BU26" s="13"/>
      <c r="BV26" s="65">
        <v>124225.79397999996</v>
      </c>
      <c r="BW26" s="65">
        <v>119688.94192000004</v>
      </c>
      <c r="BX26" s="72">
        <v>4536.8520599999174</v>
      </c>
      <c r="BY26" s="73">
        <v>3.7905356896147824E-2</v>
      </c>
      <c r="BZ26" s="22"/>
      <c r="CA26" s="28"/>
      <c r="CB26" s="28"/>
      <c r="CC26" s="22"/>
      <c r="CD26" s="22"/>
      <c r="CE26" s="22"/>
      <c r="CF26" s="22"/>
      <c r="CG26" s="22"/>
      <c r="CH26" s="22"/>
      <c r="CI26" s="22"/>
      <c r="CJ26" s="22"/>
      <c r="CK26" s="22"/>
      <c r="CL26" s="13"/>
      <c r="CM26" s="65">
        <v>56362.457509999978</v>
      </c>
      <c r="CN26" s="65">
        <v>52503.897779999985</v>
      </c>
      <c r="CO26" s="72">
        <v>3858.5597299999936</v>
      </c>
      <c r="CP26" s="73">
        <v>7.3490919591684412E-2</v>
      </c>
      <c r="CQ26" s="22"/>
      <c r="CR26" s="28"/>
      <c r="CS26" s="28"/>
      <c r="CT26" s="22"/>
      <c r="CU26" s="22"/>
      <c r="CV26" s="22"/>
      <c r="CW26" s="22"/>
      <c r="CX26" s="22"/>
      <c r="CY26" s="22"/>
      <c r="CZ26" s="22"/>
      <c r="DA26" s="22"/>
      <c r="DB26" s="22"/>
      <c r="DC26" s="13"/>
      <c r="DD26" s="65">
        <v>23683.770550000001</v>
      </c>
      <c r="DE26" s="65">
        <v>22671.082699999999</v>
      </c>
      <c r="DF26" s="72">
        <v>1012.6878500000021</v>
      </c>
      <c r="DG26" s="73">
        <v>4.4668702567081331E-2</v>
      </c>
      <c r="DH26" s="22"/>
      <c r="DI26" s="28"/>
      <c r="DJ26" s="28"/>
      <c r="DK26" s="22"/>
      <c r="DL26" s="22"/>
      <c r="DM26" s="22"/>
      <c r="DN26" s="22"/>
      <c r="DO26" s="22"/>
      <c r="DP26" s="22"/>
      <c r="DQ26" s="22"/>
      <c r="DR26" s="22"/>
      <c r="DS26" s="22"/>
      <c r="DT26" s="13"/>
      <c r="DU26" s="65">
        <v>27818.62729</v>
      </c>
      <c r="DV26" s="65">
        <v>24952.453529999999</v>
      </c>
      <c r="DW26" s="72">
        <v>2866.1737600000015</v>
      </c>
      <c r="DX26" s="73">
        <v>0.11486540818737678</v>
      </c>
      <c r="DY26" s="22"/>
      <c r="DZ26" s="28"/>
      <c r="EA26" s="28"/>
      <c r="EB26" s="22"/>
      <c r="EC26" s="22"/>
      <c r="ED26" s="22"/>
      <c r="EE26" s="22"/>
      <c r="EF26" s="22"/>
      <c r="EG26" s="22"/>
      <c r="EH26" s="22"/>
      <c r="EI26" s="22"/>
      <c r="EJ26" s="22"/>
      <c r="EK26" s="13"/>
      <c r="EL26" s="65">
        <v>12385.886</v>
      </c>
      <c r="EM26" s="65">
        <v>11460.235000000001</v>
      </c>
      <c r="EN26" s="72">
        <v>925.65099999999984</v>
      </c>
      <c r="EO26" s="73">
        <v>8.0770682276585015E-2</v>
      </c>
      <c r="EP26" s="22"/>
      <c r="EQ26" s="28"/>
      <c r="ER26" s="28"/>
      <c r="ES26" s="22"/>
      <c r="ET26" s="22"/>
      <c r="EU26" s="22"/>
      <c r="EV26" s="22"/>
      <c r="EW26" s="22"/>
      <c r="EX26" s="22"/>
      <c r="EY26" s="22"/>
      <c r="EZ26" s="22"/>
      <c r="FA26" s="22"/>
      <c r="FB26" s="13"/>
      <c r="FC26" s="65">
        <v>1029.3376600000001</v>
      </c>
      <c r="FD26" s="65">
        <v>1046.06447</v>
      </c>
      <c r="FE26" s="72">
        <v>-16.726809999999887</v>
      </c>
      <c r="FF26" s="73">
        <v>-1.5990228594610301E-2</v>
      </c>
      <c r="FG26" s="22"/>
      <c r="FH26" s="28"/>
      <c r="FI26" s="28"/>
      <c r="FJ26" s="22"/>
      <c r="FK26" s="22"/>
      <c r="FL26" s="22"/>
      <c r="FM26" s="22"/>
      <c r="FN26" s="22"/>
      <c r="FO26" s="22"/>
      <c r="FP26" s="22"/>
      <c r="FQ26" s="22"/>
      <c r="FR26" s="22"/>
      <c r="FS26" s="13"/>
    </row>
    <row r="27" spans="1:175" x14ac:dyDescent="0.2">
      <c r="A27" s="42">
        <v>622</v>
      </c>
      <c r="B27" s="46"/>
      <c r="C27" s="46"/>
      <c r="D27" s="71"/>
      <c r="E27" s="71" t="str">
        <f>VLOOKUP($A27&amp;E$1,TEXTDF,(SPRCODE="DE")*2+(SPRCODE="FR")*3,FALSE)</f>
        <v>Hypotheken</v>
      </c>
      <c r="F27" s="65">
        <f t="shared" si="6"/>
        <v>331428.73843999999</v>
      </c>
      <c r="G27" s="80">
        <f t="shared" si="7"/>
        <v>375821.85157000012</v>
      </c>
      <c r="H27" s="72">
        <f t="shared" si="0"/>
        <v>-44393.113130000129</v>
      </c>
      <c r="I27" s="73">
        <f t="shared" si="1"/>
        <v>-0.11812275668524164</v>
      </c>
      <c r="J27" s="22"/>
      <c r="K27" s="28"/>
      <c r="L27" s="28"/>
      <c r="M27" s="22"/>
      <c r="N27" s="22"/>
      <c r="O27" s="22"/>
      <c r="P27" s="22"/>
      <c r="Q27" s="22"/>
      <c r="R27" s="22"/>
      <c r="S27" s="22"/>
      <c r="T27" s="22"/>
      <c r="U27" s="22"/>
      <c r="V27" s="13"/>
      <c r="W27" s="65">
        <v>101627.63862</v>
      </c>
      <c r="X27" s="80" vm="7">
        <v>98216.972280000002</v>
      </c>
      <c r="Y27" s="72">
        <v>3410.6663399999961</v>
      </c>
      <c r="Z27" s="73">
        <v>3.4725834657952648E-2</v>
      </c>
      <c r="AA27" s="22"/>
      <c r="AB27" s="28"/>
      <c r="AC27" s="28"/>
      <c r="AD27" s="22"/>
      <c r="AE27" s="22"/>
      <c r="AF27" s="22"/>
      <c r="AG27" s="22"/>
      <c r="AH27" s="22"/>
      <c r="AI27" s="22"/>
      <c r="AJ27" s="22"/>
      <c r="AK27" s="22"/>
      <c r="AL27" s="22"/>
      <c r="AM27" s="13"/>
      <c r="AN27" s="65">
        <v>87923.272700000001</v>
      </c>
      <c r="AO27" s="80" vm="57">
        <v>123883.8881</v>
      </c>
      <c r="AP27" s="72">
        <v>-35960.615399999995</v>
      </c>
      <c r="AQ27" s="73">
        <v>-0.29027677409488728</v>
      </c>
      <c r="AR27" s="22"/>
      <c r="AS27" s="28"/>
      <c r="AT27" s="28"/>
      <c r="AU27" s="22"/>
      <c r="AV27" s="22"/>
      <c r="AW27" s="22"/>
      <c r="AX27" s="22"/>
      <c r="AY27" s="22"/>
      <c r="AZ27" s="22"/>
      <c r="BA27" s="22"/>
      <c r="BB27" s="22"/>
      <c r="BC27" s="22"/>
      <c r="BD27" s="13"/>
      <c r="BE27" s="65">
        <v>40047.426240000001</v>
      </c>
      <c r="BF27" s="80" vm="109">
        <v>41630.260770000001</v>
      </c>
      <c r="BG27" s="72">
        <v>-1582.8345300000001</v>
      </c>
      <c r="BH27" s="73">
        <v>-3.8021249464299189E-2</v>
      </c>
      <c r="BI27" s="22"/>
      <c r="BJ27" s="28"/>
      <c r="BK27" s="28"/>
      <c r="BL27" s="22"/>
      <c r="BM27" s="22"/>
      <c r="BN27" s="22"/>
      <c r="BO27" s="22"/>
      <c r="BP27" s="22"/>
      <c r="BQ27" s="22"/>
      <c r="BR27" s="22"/>
      <c r="BS27" s="22"/>
      <c r="BT27" s="22"/>
      <c r="BU27" s="13"/>
      <c r="BV27" s="65">
        <v>53260.977060000005</v>
      </c>
      <c r="BW27" s="80">
        <v>57700.525419999998</v>
      </c>
      <c r="BX27" s="72">
        <v>-4439.5483599999934</v>
      </c>
      <c r="BY27" s="73">
        <v>-7.694121201990245E-2</v>
      </c>
      <c r="BZ27" s="22"/>
      <c r="CA27" s="28"/>
      <c r="CB27" s="28"/>
      <c r="CC27" s="22"/>
      <c r="CD27" s="22"/>
      <c r="CE27" s="22"/>
      <c r="CF27" s="22"/>
      <c r="CG27" s="22"/>
      <c r="CH27" s="22"/>
      <c r="CI27" s="22"/>
      <c r="CJ27" s="22"/>
      <c r="CK27" s="22"/>
      <c r="CL27" s="13"/>
      <c r="CM27" s="65">
        <v>26634.124150000003</v>
      </c>
      <c r="CN27" s="80" vm="210">
        <v>29122.733400000005</v>
      </c>
      <c r="CO27" s="72">
        <v>-2488.6092500000013</v>
      </c>
      <c r="CP27" s="73">
        <v>-8.5452461340733921E-2</v>
      </c>
      <c r="CQ27" s="22"/>
      <c r="CR27" s="28"/>
      <c r="CS27" s="28"/>
      <c r="CT27" s="22"/>
      <c r="CU27" s="22"/>
      <c r="CV27" s="22"/>
      <c r="CW27" s="22"/>
      <c r="CX27" s="22"/>
      <c r="CY27" s="22"/>
      <c r="CZ27" s="22"/>
      <c r="DA27" s="22"/>
      <c r="DB27" s="22"/>
      <c r="DC27" s="13"/>
      <c r="DD27" s="65">
        <v>830.40529000000004</v>
      </c>
      <c r="DE27" s="80" vm="262">
        <v>593.82376999999997</v>
      </c>
      <c r="DF27" s="72">
        <v>236.58152000000007</v>
      </c>
      <c r="DG27" s="73">
        <v>0.3984035869766549</v>
      </c>
      <c r="DH27" s="22"/>
      <c r="DI27" s="28"/>
      <c r="DJ27" s="28"/>
      <c r="DK27" s="22"/>
      <c r="DL27" s="22"/>
      <c r="DM27" s="22"/>
      <c r="DN27" s="22"/>
      <c r="DO27" s="22"/>
      <c r="DP27" s="22"/>
      <c r="DQ27" s="22"/>
      <c r="DR27" s="22"/>
      <c r="DS27" s="22"/>
      <c r="DT27" s="13"/>
      <c r="DU27" s="65">
        <v>17659.686379999999</v>
      </c>
      <c r="DV27" s="80" vm="313">
        <v>19419.925829999996</v>
      </c>
      <c r="DW27" s="72">
        <v>-1760.2394499999973</v>
      </c>
      <c r="DX27" s="73">
        <v>-9.0640894584714138E-2</v>
      </c>
      <c r="DY27" s="22"/>
      <c r="DZ27" s="28"/>
      <c r="EA27" s="28"/>
      <c r="EB27" s="22"/>
      <c r="EC27" s="22"/>
      <c r="ED27" s="22"/>
      <c r="EE27" s="22"/>
      <c r="EF27" s="22"/>
      <c r="EG27" s="22"/>
      <c r="EH27" s="22"/>
      <c r="EI27" s="22"/>
      <c r="EJ27" s="22"/>
      <c r="EK27" s="13"/>
      <c r="EL27" s="65">
        <v>3445.2080000000001</v>
      </c>
      <c r="EM27" s="80" vm="365">
        <v>5253.7219999999998</v>
      </c>
      <c r="EN27" s="72">
        <v>-1808.5139999999997</v>
      </c>
      <c r="EO27" s="73">
        <v>-0.3442348110539537</v>
      </c>
      <c r="EP27" s="22"/>
      <c r="EQ27" s="28"/>
      <c r="ER27" s="28"/>
      <c r="ES27" s="22"/>
      <c r="ET27" s="22"/>
      <c r="EU27" s="22"/>
      <c r="EV27" s="22"/>
      <c r="EW27" s="22"/>
      <c r="EX27" s="22"/>
      <c r="EY27" s="22"/>
      <c r="EZ27" s="22"/>
      <c r="FA27" s="22"/>
      <c r="FB27" s="13"/>
      <c r="FC27" s="65">
        <v>0</v>
      </c>
      <c r="FD27" s="80" vm="417">
        <v>0</v>
      </c>
      <c r="FE27" s="72">
        <v>0</v>
      </c>
      <c r="FF27" s="73" t="s">
        <v>589</v>
      </c>
      <c r="FG27" s="22"/>
      <c r="FH27" s="28"/>
      <c r="FI27" s="28"/>
      <c r="FJ27" s="22"/>
      <c r="FK27" s="22"/>
      <c r="FL27" s="22"/>
      <c r="FM27" s="22"/>
      <c r="FN27" s="22"/>
      <c r="FO27" s="22"/>
      <c r="FP27" s="22"/>
      <c r="FQ27" s="22"/>
      <c r="FR27" s="22"/>
      <c r="FS27" s="13"/>
    </row>
    <row r="28" spans="1:175" x14ac:dyDescent="0.2">
      <c r="A28" s="42">
        <v>623</v>
      </c>
      <c r="B28" s="46"/>
      <c r="C28" s="46"/>
      <c r="D28" s="71"/>
      <c r="E28" s="71" t="str">
        <f>VLOOKUP($A28&amp;E$1,TEXTDF,(SPRCODE="DE")*2+(SPRCODE="FR")*3,FALSE)</f>
        <v>Übrige Kapitalanlagen</v>
      </c>
      <c r="F28" s="65">
        <f t="shared" si="6"/>
        <v>682974.21639220964</v>
      </c>
      <c r="G28" s="80">
        <f t="shared" si="7"/>
        <v>945798.17181308428</v>
      </c>
      <c r="H28" s="72">
        <f t="shared" si="0"/>
        <v>-262823.95542087464</v>
      </c>
      <c r="I28" s="73">
        <f t="shared" si="1"/>
        <v>-0.27788587803785259</v>
      </c>
      <c r="J28" s="22"/>
      <c r="K28" s="28"/>
      <c r="L28" s="28"/>
      <c r="M28" s="22"/>
      <c r="N28" s="22"/>
      <c r="O28" s="22"/>
      <c r="P28" s="22"/>
      <c r="Q28" s="22"/>
      <c r="R28" s="22"/>
      <c r="S28" s="22"/>
      <c r="T28" s="22"/>
      <c r="U28" s="22"/>
      <c r="V28" s="13"/>
      <c r="W28" s="65">
        <v>373460.6222999997</v>
      </c>
      <c r="X28" s="80" vm="8">
        <v>250357.16153999974</v>
      </c>
      <c r="Y28" s="72">
        <v>123103.46075999996</v>
      </c>
      <c r="Z28" s="73">
        <v>0.49171136149157713</v>
      </c>
      <c r="AA28" s="22"/>
      <c r="AB28" s="28"/>
      <c r="AC28" s="28"/>
      <c r="AD28" s="22"/>
      <c r="AE28" s="22"/>
      <c r="AF28" s="22"/>
      <c r="AG28" s="22"/>
      <c r="AH28" s="22"/>
      <c r="AI28" s="22"/>
      <c r="AJ28" s="22"/>
      <c r="AK28" s="22"/>
      <c r="AL28" s="22"/>
      <c r="AM28" s="13"/>
      <c r="AN28" s="65">
        <v>87121.883909999975</v>
      </c>
      <c r="AO28" s="80" vm="58">
        <v>441099.29</v>
      </c>
      <c r="AP28" s="72">
        <v>-353977.40609</v>
      </c>
      <c r="AQ28" s="73">
        <v>-0.80248917673388231</v>
      </c>
      <c r="AR28" s="22"/>
      <c r="AS28" s="28"/>
      <c r="AT28" s="28"/>
      <c r="AU28" s="22"/>
      <c r="AV28" s="22"/>
      <c r="AW28" s="22"/>
      <c r="AX28" s="22"/>
      <c r="AY28" s="22"/>
      <c r="AZ28" s="22"/>
      <c r="BA28" s="22"/>
      <c r="BB28" s="22"/>
      <c r="BC28" s="22"/>
      <c r="BD28" s="13"/>
      <c r="BE28" s="65">
        <v>87523.914839999998</v>
      </c>
      <c r="BF28" s="80" vm="110">
        <v>119556.93494000001</v>
      </c>
      <c r="BG28" s="72">
        <v>-32033.020100000009</v>
      </c>
      <c r="BH28" s="73">
        <v>-0.26793109171020379</v>
      </c>
      <c r="BI28" s="22"/>
      <c r="BJ28" s="28"/>
      <c r="BK28" s="28"/>
      <c r="BL28" s="22"/>
      <c r="BM28" s="22"/>
      <c r="BN28" s="22"/>
      <c r="BO28" s="22"/>
      <c r="BP28" s="22"/>
      <c r="BQ28" s="22"/>
      <c r="BR28" s="22"/>
      <c r="BS28" s="22"/>
      <c r="BT28" s="22"/>
      <c r="BU28" s="13"/>
      <c r="BV28" s="65">
        <v>44869.293449999976</v>
      </c>
      <c r="BW28" s="80" vm="161">
        <v>46578.057289999924</v>
      </c>
      <c r="BX28" s="72">
        <v>-1708.7638399999487</v>
      </c>
      <c r="BY28" s="73">
        <v>-3.668602641284513E-2</v>
      </c>
      <c r="BZ28" s="22"/>
      <c r="CA28" s="28"/>
      <c r="CB28" s="28"/>
      <c r="CC28" s="22"/>
      <c r="CD28" s="22"/>
      <c r="CE28" s="22"/>
      <c r="CF28" s="22"/>
      <c r="CG28" s="22"/>
      <c r="CH28" s="22"/>
      <c r="CI28" s="22"/>
      <c r="CJ28" s="22"/>
      <c r="CK28" s="22"/>
      <c r="CL28" s="13"/>
      <c r="CM28" s="65">
        <v>48422.464192209991</v>
      </c>
      <c r="CN28" s="80" vm="211">
        <v>50978.97054308455</v>
      </c>
      <c r="CO28" s="72">
        <v>-2556.5063508745588</v>
      </c>
      <c r="CP28" s="73">
        <v>-5.0148253753259819E-2</v>
      </c>
      <c r="CQ28" s="22"/>
      <c r="CR28" s="28"/>
      <c r="CS28" s="28"/>
      <c r="CT28" s="22"/>
      <c r="CU28" s="22"/>
      <c r="CV28" s="22"/>
      <c r="CW28" s="22"/>
      <c r="CX28" s="22"/>
      <c r="CY28" s="22"/>
      <c r="CZ28" s="22"/>
      <c r="DA28" s="22"/>
      <c r="DB28" s="22"/>
      <c r="DC28" s="13"/>
      <c r="DD28" s="65">
        <v>10541.986580000001</v>
      </c>
      <c r="DE28" s="80" vm="263">
        <v>12610.245710000003</v>
      </c>
      <c r="DF28" s="72">
        <v>-2068.2591300000022</v>
      </c>
      <c r="DG28" s="73">
        <v>-0.16401418160788572</v>
      </c>
      <c r="DH28" s="22"/>
      <c r="DI28" s="28"/>
      <c r="DJ28" s="28"/>
      <c r="DK28" s="22"/>
      <c r="DL28" s="22"/>
      <c r="DM28" s="22"/>
      <c r="DN28" s="22"/>
      <c r="DO28" s="22"/>
      <c r="DP28" s="22"/>
      <c r="DQ28" s="22"/>
      <c r="DR28" s="22"/>
      <c r="DS28" s="22"/>
      <c r="DT28" s="13"/>
      <c r="DU28" s="65">
        <v>18645.198250000001</v>
      </c>
      <c r="DV28" s="80" vm="314">
        <v>11440.052659999998</v>
      </c>
      <c r="DW28" s="72">
        <v>7205.1455900000037</v>
      </c>
      <c r="DX28" s="73">
        <v>0.62981751956376097</v>
      </c>
      <c r="DY28" s="22"/>
      <c r="DZ28" s="28"/>
      <c r="EA28" s="28"/>
      <c r="EB28" s="22"/>
      <c r="EC28" s="22"/>
      <c r="ED28" s="22"/>
      <c r="EE28" s="22"/>
      <c r="EF28" s="22"/>
      <c r="EG28" s="22"/>
      <c r="EH28" s="22"/>
      <c r="EI28" s="22"/>
      <c r="EJ28" s="22"/>
      <c r="EK28" s="13"/>
      <c r="EL28" s="65">
        <v>11577.352000000001</v>
      </c>
      <c r="EM28" s="80" vm="366">
        <v>12459.636</v>
      </c>
      <c r="EN28" s="72">
        <v>-882.28399999999965</v>
      </c>
      <c r="EO28" s="73">
        <v>-7.0811378438342842E-2</v>
      </c>
      <c r="EP28" s="22"/>
      <c r="EQ28" s="28"/>
      <c r="ER28" s="28"/>
      <c r="ES28" s="22"/>
      <c r="ET28" s="22"/>
      <c r="EU28" s="22"/>
      <c r="EV28" s="22"/>
      <c r="EW28" s="22"/>
      <c r="EX28" s="22"/>
      <c r="EY28" s="22"/>
      <c r="EZ28" s="22"/>
      <c r="FA28" s="22"/>
      <c r="FB28" s="13"/>
      <c r="FC28" s="65">
        <v>811.50086999999996</v>
      </c>
      <c r="FD28" s="80" vm="418">
        <v>717.82312999999999</v>
      </c>
      <c r="FE28" s="72">
        <v>93.677739999999972</v>
      </c>
      <c r="FF28" s="73">
        <v>0.13050253758192487</v>
      </c>
      <c r="FG28" s="22"/>
      <c r="FH28" s="28"/>
      <c r="FI28" s="28"/>
      <c r="FJ28" s="22"/>
      <c r="FK28" s="22"/>
      <c r="FL28" s="22"/>
      <c r="FM28" s="22"/>
      <c r="FN28" s="22"/>
      <c r="FO28" s="22"/>
      <c r="FP28" s="22"/>
      <c r="FQ28" s="22"/>
      <c r="FR28" s="22"/>
      <c r="FS28" s="13"/>
    </row>
    <row r="29" spans="1:175" x14ac:dyDescent="0.2">
      <c r="A29" s="42">
        <v>624</v>
      </c>
      <c r="B29" s="46"/>
      <c r="C29" s="71"/>
      <c r="D29" s="74" t="str">
        <f>VLOOKUP($A29&amp;D$1,TEXTDF,(SPRCODE="DE")*2+(SPRCODE="FR")*3,FALSE)</f>
        <v>Ergebnis aus Veräusserungen</v>
      </c>
      <c r="E29" s="74"/>
      <c r="F29" s="75">
        <f t="shared" si="6"/>
        <v>981649.12300000002</v>
      </c>
      <c r="G29" s="75">
        <f t="shared" si="7"/>
        <v>579194.1021699995</v>
      </c>
      <c r="H29" s="76">
        <f t="shared" si="0"/>
        <v>402455.02083000052</v>
      </c>
      <c r="I29" s="77">
        <f t="shared" si="1"/>
        <v>0.69485345123883135</v>
      </c>
      <c r="J29" s="22"/>
      <c r="K29" s="28"/>
      <c r="L29" s="28"/>
      <c r="M29" s="22"/>
      <c r="N29" s="22"/>
      <c r="O29" s="22"/>
      <c r="P29" s="22"/>
      <c r="Q29" s="22"/>
      <c r="R29" s="22"/>
      <c r="S29" s="22"/>
      <c r="T29" s="22"/>
      <c r="U29" s="22"/>
      <c r="V29" s="13"/>
      <c r="W29" s="75">
        <v>356314.08339999989</v>
      </c>
      <c r="X29" s="75">
        <v>215471.54608999984</v>
      </c>
      <c r="Y29" s="76">
        <v>140842.53731000004</v>
      </c>
      <c r="Z29" s="77">
        <v>0.65364796357460508</v>
      </c>
      <c r="AA29" s="22"/>
      <c r="AB29" s="28"/>
      <c r="AC29" s="28"/>
      <c r="AD29" s="22"/>
      <c r="AE29" s="22"/>
      <c r="AF29" s="22"/>
      <c r="AG29" s="22"/>
      <c r="AH29" s="22"/>
      <c r="AI29" s="22"/>
      <c r="AJ29" s="22"/>
      <c r="AK29" s="22"/>
      <c r="AL29" s="22"/>
      <c r="AM29" s="13"/>
      <c r="AN29" s="75">
        <v>422000.0583700001</v>
      </c>
      <c r="AO29" s="75">
        <v>116232.05626999959</v>
      </c>
      <c r="AP29" s="76">
        <v>305768.00210000051</v>
      </c>
      <c r="AQ29" s="77">
        <v>2.6306684396060334</v>
      </c>
      <c r="AR29" s="22"/>
      <c r="AS29" s="28"/>
      <c r="AT29" s="28"/>
      <c r="AU29" s="22"/>
      <c r="AV29" s="22"/>
      <c r="AW29" s="22"/>
      <c r="AX29" s="22"/>
      <c r="AY29" s="22"/>
      <c r="AZ29" s="22"/>
      <c r="BA29" s="22"/>
      <c r="BB29" s="22"/>
      <c r="BC29" s="22"/>
      <c r="BD29" s="13"/>
      <c r="BE29" s="75">
        <v>36620.417390000002</v>
      </c>
      <c r="BF29" s="75">
        <v>124894.73207</v>
      </c>
      <c r="BG29" s="76">
        <v>-88274.314679999996</v>
      </c>
      <c r="BH29" s="77">
        <v>-0.70678973577944593</v>
      </c>
      <c r="BI29" s="22"/>
      <c r="BJ29" s="28"/>
      <c r="BK29" s="28"/>
      <c r="BL29" s="22"/>
      <c r="BM29" s="22"/>
      <c r="BN29" s="22"/>
      <c r="BO29" s="22"/>
      <c r="BP29" s="22"/>
      <c r="BQ29" s="22"/>
      <c r="BR29" s="22"/>
      <c r="BS29" s="22"/>
      <c r="BT29" s="22"/>
      <c r="BU29" s="13"/>
      <c r="BV29" s="75">
        <v>89254.425750000024</v>
      </c>
      <c r="BW29" s="75">
        <v>57271.069360000001</v>
      </c>
      <c r="BX29" s="76">
        <v>31983.356390000023</v>
      </c>
      <c r="BY29" s="77">
        <v>0.55845572201482674</v>
      </c>
      <c r="BZ29" s="22"/>
      <c r="CA29" s="28"/>
      <c r="CB29" s="28"/>
      <c r="CC29" s="22"/>
      <c r="CD29" s="22"/>
      <c r="CE29" s="22"/>
      <c r="CF29" s="22"/>
      <c r="CG29" s="22"/>
      <c r="CH29" s="22"/>
      <c r="CI29" s="22"/>
      <c r="CJ29" s="22"/>
      <c r="CK29" s="22"/>
      <c r="CL29" s="13"/>
      <c r="CM29" s="75">
        <v>22493.87905</v>
      </c>
      <c r="CN29" s="75">
        <v>29567.220990000016</v>
      </c>
      <c r="CO29" s="76">
        <v>-7073.3419400000166</v>
      </c>
      <c r="CP29" s="77">
        <v>-0.23922917687774259</v>
      </c>
      <c r="CQ29" s="22"/>
      <c r="CR29" s="28"/>
      <c r="CS29" s="28"/>
      <c r="CT29" s="22"/>
      <c r="CU29" s="22"/>
      <c r="CV29" s="22"/>
      <c r="CW29" s="22"/>
      <c r="CX29" s="22"/>
      <c r="CY29" s="22"/>
      <c r="CZ29" s="22"/>
      <c r="DA29" s="22"/>
      <c r="DB29" s="22"/>
      <c r="DC29" s="13"/>
      <c r="DD29" s="75">
        <v>1085.3049300000021</v>
      </c>
      <c r="DE29" s="75">
        <v>1339.4130499999992</v>
      </c>
      <c r="DF29" s="76">
        <v>-254.10811999999714</v>
      </c>
      <c r="DG29" s="77">
        <v>-0.18971602523956088</v>
      </c>
      <c r="DH29" s="22"/>
      <c r="DI29" s="28"/>
      <c r="DJ29" s="28"/>
      <c r="DK29" s="22"/>
      <c r="DL29" s="22"/>
      <c r="DM29" s="22"/>
      <c r="DN29" s="22"/>
      <c r="DO29" s="22"/>
      <c r="DP29" s="22"/>
      <c r="DQ29" s="22"/>
      <c r="DR29" s="22"/>
      <c r="DS29" s="22"/>
      <c r="DT29" s="13"/>
      <c r="DU29" s="75">
        <v>32993.898650000017</v>
      </c>
      <c r="DV29" s="75">
        <v>8129.7766699999993</v>
      </c>
      <c r="DW29" s="76">
        <v>24864.121980000018</v>
      </c>
      <c r="DX29" s="77">
        <v>3.0584016005940322</v>
      </c>
      <c r="DY29" s="22"/>
      <c r="DZ29" s="28"/>
      <c r="EA29" s="28"/>
      <c r="EB29" s="22"/>
      <c r="EC29" s="22"/>
      <c r="ED29" s="22"/>
      <c r="EE29" s="22"/>
      <c r="EF29" s="22"/>
      <c r="EG29" s="22"/>
      <c r="EH29" s="22"/>
      <c r="EI29" s="22"/>
      <c r="EJ29" s="22"/>
      <c r="EK29" s="13"/>
      <c r="EL29" s="75">
        <v>20857.076999999997</v>
      </c>
      <c r="EM29" s="75">
        <v>26964.099000000002</v>
      </c>
      <c r="EN29" s="76">
        <v>-6107.0220000000045</v>
      </c>
      <c r="EO29" s="77">
        <v>-0.22648715241699724</v>
      </c>
      <c r="EP29" s="22"/>
      <c r="EQ29" s="28"/>
      <c r="ER29" s="28"/>
      <c r="ES29" s="22"/>
      <c r="ET29" s="22"/>
      <c r="EU29" s="22"/>
      <c r="EV29" s="22"/>
      <c r="EW29" s="22"/>
      <c r="EX29" s="22"/>
      <c r="EY29" s="22"/>
      <c r="EZ29" s="22"/>
      <c r="FA29" s="22"/>
      <c r="FB29" s="13"/>
      <c r="FC29" s="75">
        <v>29.978459999999998</v>
      </c>
      <c r="FD29" s="75">
        <v>-675.81133</v>
      </c>
      <c r="FE29" s="76">
        <v>705.78979000000004</v>
      </c>
      <c r="FF29" s="77">
        <v>-1.0443592148714049</v>
      </c>
      <c r="FG29" s="22"/>
      <c r="FH29" s="28"/>
      <c r="FI29" s="28"/>
      <c r="FJ29" s="22"/>
      <c r="FK29" s="22"/>
      <c r="FL29" s="22"/>
      <c r="FM29" s="22"/>
      <c r="FN29" s="22"/>
      <c r="FO29" s="22"/>
      <c r="FP29" s="22"/>
      <c r="FQ29" s="22"/>
      <c r="FR29" s="22"/>
      <c r="FS29" s="13"/>
    </row>
    <row r="30" spans="1:175" x14ac:dyDescent="0.2">
      <c r="A30" s="42">
        <v>625</v>
      </c>
      <c r="B30" s="46"/>
      <c r="C30" s="71"/>
      <c r="D30" s="74" t="str">
        <f>VLOOKUP($A30&amp;D$1,TEXTDF,(SPRCODE="DE")*2+(SPRCODE="FR")*3,FALSE)</f>
        <v>Saldo aus Zu- und Abschreibungen</v>
      </c>
      <c r="E30" s="74"/>
      <c r="F30" s="75">
        <f t="shared" si="6"/>
        <v>-48178.962369999965</v>
      </c>
      <c r="G30" s="75">
        <f t="shared" si="7"/>
        <v>-7070.6739100000741</v>
      </c>
      <c r="H30" s="76">
        <f t="shared" si="0"/>
        <v>-41108.288459999894</v>
      </c>
      <c r="I30" s="77">
        <f t="shared" si="1"/>
        <v>5.8139137772794642</v>
      </c>
      <c r="J30" s="22"/>
      <c r="K30" s="28"/>
      <c r="L30" s="28"/>
      <c r="M30" s="22"/>
      <c r="N30" s="22"/>
      <c r="O30" s="22"/>
      <c r="P30" s="22"/>
      <c r="Q30" s="22"/>
      <c r="R30" s="22"/>
      <c r="S30" s="22"/>
      <c r="T30" s="22"/>
      <c r="U30" s="22"/>
      <c r="V30" s="13"/>
      <c r="W30" s="75">
        <v>-41057.721209999989</v>
      </c>
      <c r="X30" s="75">
        <v>-29995.883570000005</v>
      </c>
      <c r="Y30" s="76">
        <v>-11061.837639999983</v>
      </c>
      <c r="Z30" s="77">
        <v>0.36877852303251824</v>
      </c>
      <c r="AA30" s="22"/>
      <c r="AB30" s="28"/>
      <c r="AC30" s="28"/>
      <c r="AD30" s="22"/>
      <c r="AE30" s="22"/>
      <c r="AF30" s="22"/>
      <c r="AG30" s="22"/>
      <c r="AH30" s="22"/>
      <c r="AI30" s="22"/>
      <c r="AJ30" s="22"/>
      <c r="AK30" s="22"/>
      <c r="AL30" s="22"/>
      <c r="AM30" s="13"/>
      <c r="AN30" s="75">
        <v>-22603.126069999969</v>
      </c>
      <c r="AO30" s="75">
        <v>332855.91831999994</v>
      </c>
      <c r="AP30" s="76">
        <v>-355459.04438999994</v>
      </c>
      <c r="AQ30" s="77">
        <v>-1.0679066371542472</v>
      </c>
      <c r="AR30" s="22"/>
      <c r="AS30" s="28"/>
      <c r="AT30" s="28"/>
      <c r="AU30" s="22"/>
      <c r="AV30" s="22"/>
      <c r="AW30" s="22"/>
      <c r="AX30" s="22"/>
      <c r="AY30" s="22"/>
      <c r="AZ30" s="22"/>
      <c r="BA30" s="22"/>
      <c r="BB30" s="22"/>
      <c r="BC30" s="22"/>
      <c r="BD30" s="13"/>
      <c r="BE30" s="75">
        <v>-45020.353730000003</v>
      </c>
      <c r="BF30" s="75">
        <v>-88856.97911</v>
      </c>
      <c r="BG30" s="76">
        <v>43836.625379999998</v>
      </c>
      <c r="BH30" s="77">
        <v>-0.49333913688122</v>
      </c>
      <c r="BI30" s="22"/>
      <c r="BJ30" s="28"/>
      <c r="BK30" s="28"/>
      <c r="BL30" s="22"/>
      <c r="BM30" s="22"/>
      <c r="BN30" s="22"/>
      <c r="BO30" s="22"/>
      <c r="BP30" s="22"/>
      <c r="BQ30" s="22"/>
      <c r="BR30" s="22"/>
      <c r="BS30" s="22"/>
      <c r="BT30" s="22"/>
      <c r="BU30" s="13"/>
      <c r="BV30" s="75">
        <v>39142.455349999989</v>
      </c>
      <c r="BW30" s="75">
        <v>-84664.830219999989</v>
      </c>
      <c r="BX30" s="76">
        <v>123807.28556999998</v>
      </c>
      <c r="BY30" s="77">
        <v>-1.4623224926842591</v>
      </c>
      <c r="BZ30" s="22"/>
      <c r="CA30" s="28"/>
      <c r="CB30" s="28"/>
      <c r="CC30" s="22"/>
      <c r="CD30" s="22"/>
      <c r="CE30" s="22"/>
      <c r="CF30" s="22"/>
      <c r="CG30" s="22"/>
      <c r="CH30" s="22"/>
      <c r="CI30" s="22"/>
      <c r="CJ30" s="22"/>
      <c r="CK30" s="22"/>
      <c r="CL30" s="13"/>
      <c r="CM30" s="75">
        <v>31503.225210000004</v>
      </c>
      <c r="CN30" s="75">
        <v>-58243.006700000013</v>
      </c>
      <c r="CO30" s="76">
        <v>89746.231910000017</v>
      </c>
      <c r="CP30" s="77">
        <v>-1.5408928383843206</v>
      </c>
      <c r="CQ30" s="22"/>
      <c r="CR30" s="28"/>
      <c r="CS30" s="28"/>
      <c r="CT30" s="22"/>
      <c r="CU30" s="22"/>
      <c r="CV30" s="22"/>
      <c r="CW30" s="22"/>
      <c r="CX30" s="22"/>
      <c r="CY30" s="22"/>
      <c r="CZ30" s="22"/>
      <c r="DA30" s="22"/>
      <c r="DB30" s="22"/>
      <c r="DC30" s="13"/>
      <c r="DD30" s="75">
        <v>-4449.4225800000004</v>
      </c>
      <c r="DE30" s="75">
        <v>-24644.138740000002</v>
      </c>
      <c r="DF30" s="76">
        <v>20194.716160000004</v>
      </c>
      <c r="DG30" s="77">
        <v>-0.81945311106457441</v>
      </c>
      <c r="DH30" s="22"/>
      <c r="DI30" s="28"/>
      <c r="DJ30" s="28"/>
      <c r="DK30" s="22"/>
      <c r="DL30" s="22"/>
      <c r="DM30" s="22"/>
      <c r="DN30" s="22"/>
      <c r="DO30" s="22"/>
      <c r="DP30" s="22"/>
      <c r="DQ30" s="22"/>
      <c r="DR30" s="22"/>
      <c r="DS30" s="22"/>
      <c r="DT30" s="13"/>
      <c r="DU30" s="75">
        <v>-4969.1979900000006</v>
      </c>
      <c r="DV30" s="75">
        <v>-33779.184649999988</v>
      </c>
      <c r="DW30" s="76">
        <v>28809.986659999988</v>
      </c>
      <c r="DX30" s="77">
        <v>-0.85289171300349897</v>
      </c>
      <c r="DY30" s="22"/>
      <c r="DZ30" s="28"/>
      <c r="EA30" s="28"/>
      <c r="EB30" s="22"/>
      <c r="EC30" s="22"/>
      <c r="ED30" s="22"/>
      <c r="EE30" s="22"/>
      <c r="EF30" s="22"/>
      <c r="EG30" s="22"/>
      <c r="EH30" s="22"/>
      <c r="EI30" s="22"/>
      <c r="EJ30" s="22"/>
      <c r="EK30" s="13"/>
      <c r="EL30" s="75">
        <v>-1921.5969999999998</v>
      </c>
      <c r="EM30" s="75">
        <v>-18202.735000000001</v>
      </c>
      <c r="EN30" s="76">
        <v>16281.138000000001</v>
      </c>
      <c r="EO30" s="77">
        <v>-0.8944336112128205</v>
      </c>
      <c r="EP30" s="22"/>
      <c r="EQ30" s="28"/>
      <c r="ER30" s="28"/>
      <c r="ES30" s="22"/>
      <c r="ET30" s="22"/>
      <c r="EU30" s="22"/>
      <c r="EV30" s="22"/>
      <c r="EW30" s="22"/>
      <c r="EX30" s="22"/>
      <c r="EY30" s="22"/>
      <c r="EZ30" s="22"/>
      <c r="FA30" s="22"/>
      <c r="FB30" s="13"/>
      <c r="FC30" s="75">
        <v>1196.77565</v>
      </c>
      <c r="FD30" s="75">
        <v>-1539.8342399999999</v>
      </c>
      <c r="FE30" s="76">
        <v>2736.6098899999997</v>
      </c>
      <c r="FF30" s="77">
        <v>-1.7772107015882437</v>
      </c>
      <c r="FG30" s="22"/>
      <c r="FH30" s="28"/>
      <c r="FI30" s="28"/>
      <c r="FJ30" s="22"/>
      <c r="FK30" s="22"/>
      <c r="FL30" s="22"/>
      <c r="FM30" s="22"/>
      <c r="FN30" s="22"/>
      <c r="FO30" s="22"/>
      <c r="FP30" s="22"/>
      <c r="FQ30" s="22"/>
      <c r="FR30" s="22"/>
      <c r="FS30" s="13"/>
    </row>
    <row r="31" spans="1:175" x14ac:dyDescent="0.2">
      <c r="A31" s="42">
        <v>626</v>
      </c>
      <c r="B31" s="46"/>
      <c r="C31" s="71"/>
      <c r="D31" s="74" t="str">
        <f>VLOOKUP($A31&amp;D$1,TEXTDF,(SPRCODE="DE")*2+(SPRCODE="FR")*3,FALSE)</f>
        <v>Währungsergebnis</v>
      </c>
      <c r="E31" s="74"/>
      <c r="F31" s="75">
        <f t="shared" si="6"/>
        <v>-906528.44874000002</v>
      </c>
      <c r="G31" s="75">
        <f t="shared" si="7"/>
        <v>-992067.26685000013</v>
      </c>
      <c r="H31" s="76">
        <f t="shared" si="0"/>
        <v>85538.818110000109</v>
      </c>
      <c r="I31" s="77">
        <f t="shared" si="1"/>
        <v>-8.6222800578434455E-2</v>
      </c>
      <c r="J31" s="22"/>
      <c r="K31" s="28"/>
      <c r="L31" s="28"/>
      <c r="M31" s="22"/>
      <c r="N31" s="22"/>
      <c r="O31" s="22"/>
      <c r="P31" s="22"/>
      <c r="Q31" s="22"/>
      <c r="R31" s="22"/>
      <c r="S31" s="22"/>
      <c r="T31" s="22"/>
      <c r="U31" s="22"/>
      <c r="V31" s="13"/>
      <c r="W31" s="75">
        <v>-607784.5303300001</v>
      </c>
      <c r="X31" s="75" vm="9">
        <v>-394723.26957</v>
      </c>
      <c r="Y31" s="76">
        <v>-213061.26076000009</v>
      </c>
      <c r="Z31" s="77">
        <v>0.53977375337436473</v>
      </c>
      <c r="AA31" s="22"/>
      <c r="AB31" s="28"/>
      <c r="AC31" s="28"/>
      <c r="AD31" s="22"/>
      <c r="AE31" s="22"/>
      <c r="AF31" s="22"/>
      <c r="AG31" s="22"/>
      <c r="AH31" s="22"/>
      <c r="AI31" s="22"/>
      <c r="AJ31" s="22"/>
      <c r="AK31" s="22"/>
      <c r="AL31" s="22"/>
      <c r="AM31" s="13"/>
      <c r="AN31" s="75">
        <v>-88026.490820000006</v>
      </c>
      <c r="AO31" s="75" vm="59">
        <v>-379836.52420000004</v>
      </c>
      <c r="AP31" s="76">
        <v>291810.03338000004</v>
      </c>
      <c r="AQ31" s="77">
        <v>-0.76825164192569773</v>
      </c>
      <c r="AR31" s="22"/>
      <c r="AS31" s="28"/>
      <c r="AT31" s="28"/>
      <c r="AU31" s="22"/>
      <c r="AV31" s="22"/>
      <c r="AW31" s="22"/>
      <c r="AX31" s="22"/>
      <c r="AY31" s="22"/>
      <c r="AZ31" s="22"/>
      <c r="BA31" s="22"/>
      <c r="BB31" s="22"/>
      <c r="BC31" s="22"/>
      <c r="BD31" s="13"/>
      <c r="BE31" s="75">
        <v>-61050.959649999997</v>
      </c>
      <c r="BF31" s="75" vm="111">
        <v>-68012.654639999993</v>
      </c>
      <c r="BG31" s="76">
        <v>6961.6949899999963</v>
      </c>
      <c r="BH31" s="77">
        <v>-0.10235881876467212</v>
      </c>
      <c r="BI31" s="22"/>
      <c r="BJ31" s="28"/>
      <c r="BK31" s="28"/>
      <c r="BL31" s="22"/>
      <c r="BM31" s="22"/>
      <c r="BN31" s="22"/>
      <c r="BO31" s="22"/>
      <c r="BP31" s="22"/>
      <c r="BQ31" s="22"/>
      <c r="BR31" s="22"/>
      <c r="BS31" s="22"/>
      <c r="BT31" s="22"/>
      <c r="BU31" s="13"/>
      <c r="BV31" s="75">
        <v>-44664.316440000002</v>
      </c>
      <c r="BW31" s="75" vm="162">
        <v>-65084.120230000088</v>
      </c>
      <c r="BX31" s="76">
        <v>20419.803790000085</v>
      </c>
      <c r="BY31" s="77">
        <v>-0.31374479239849529</v>
      </c>
      <c r="BZ31" s="22"/>
      <c r="CA31" s="28"/>
      <c r="CB31" s="28"/>
      <c r="CC31" s="22"/>
      <c r="CD31" s="22"/>
      <c r="CE31" s="22"/>
      <c r="CF31" s="22"/>
      <c r="CG31" s="22"/>
      <c r="CH31" s="22"/>
      <c r="CI31" s="22"/>
      <c r="CJ31" s="22"/>
      <c r="CK31" s="22"/>
      <c r="CL31" s="13"/>
      <c r="CM31" s="75">
        <v>-54502.931920000003</v>
      </c>
      <c r="CN31" s="75" vm="212">
        <v>-45167.367290000009</v>
      </c>
      <c r="CO31" s="76">
        <v>-9335.5646299999935</v>
      </c>
      <c r="CP31" s="77">
        <v>0.20668826168371512</v>
      </c>
      <c r="CQ31" s="22"/>
      <c r="CR31" s="28"/>
      <c r="CS31" s="28"/>
      <c r="CT31" s="22"/>
      <c r="CU31" s="22"/>
      <c r="CV31" s="22"/>
      <c r="CW31" s="22"/>
      <c r="CX31" s="22"/>
      <c r="CY31" s="22"/>
      <c r="CZ31" s="22"/>
      <c r="DA31" s="22"/>
      <c r="DB31" s="22"/>
      <c r="DC31" s="13"/>
      <c r="DD31" s="75">
        <v>-11993.36764</v>
      </c>
      <c r="DE31" s="75">
        <v>-6356.6425499999996</v>
      </c>
      <c r="DF31" s="76">
        <v>-5636.7250900000008</v>
      </c>
      <c r="DG31" s="77">
        <v>0.88674564373609477</v>
      </c>
      <c r="DH31" s="22"/>
      <c r="DI31" s="28"/>
      <c r="DJ31" s="28"/>
      <c r="DK31" s="22"/>
      <c r="DL31" s="22"/>
      <c r="DM31" s="22"/>
      <c r="DN31" s="22"/>
      <c r="DO31" s="22"/>
      <c r="DP31" s="22"/>
      <c r="DQ31" s="22"/>
      <c r="DR31" s="22"/>
      <c r="DS31" s="22"/>
      <c r="DT31" s="13"/>
      <c r="DU31" s="75">
        <v>-36606.310680000031</v>
      </c>
      <c r="DV31" s="75" vm="315">
        <v>-27901.645449999996</v>
      </c>
      <c r="DW31" s="76">
        <v>-8704.6652300000351</v>
      </c>
      <c r="DX31" s="77">
        <v>0.31197677017288727</v>
      </c>
      <c r="DY31" s="22"/>
      <c r="DZ31" s="28"/>
      <c r="EA31" s="28"/>
      <c r="EB31" s="22"/>
      <c r="EC31" s="22"/>
      <c r="ED31" s="22"/>
      <c r="EE31" s="22"/>
      <c r="EF31" s="22"/>
      <c r="EG31" s="22"/>
      <c r="EH31" s="22"/>
      <c r="EI31" s="22"/>
      <c r="EJ31" s="22"/>
      <c r="EK31" s="13"/>
      <c r="EL31" s="75">
        <v>-1322.1559999999999</v>
      </c>
      <c r="EM31" s="75" vm="367">
        <v>-4371.5150000000003</v>
      </c>
      <c r="EN31" s="76">
        <v>3049.3590000000004</v>
      </c>
      <c r="EO31" s="77">
        <v>-0.69755199284458591</v>
      </c>
      <c r="EP31" s="22"/>
      <c r="EQ31" s="28"/>
      <c r="ER31" s="28"/>
      <c r="ES31" s="22"/>
      <c r="ET31" s="22"/>
      <c r="EU31" s="22"/>
      <c r="EV31" s="22"/>
      <c r="EW31" s="22"/>
      <c r="EX31" s="22"/>
      <c r="EY31" s="22"/>
      <c r="EZ31" s="22"/>
      <c r="FA31" s="22"/>
      <c r="FB31" s="13"/>
      <c r="FC31" s="75">
        <v>-577.3852599999999</v>
      </c>
      <c r="FD31" s="75" vm="419">
        <v>-613.52791999999988</v>
      </c>
      <c r="FE31" s="76">
        <v>36.142659999999978</v>
      </c>
      <c r="FF31" s="77">
        <v>-5.8909560301672936E-2</v>
      </c>
      <c r="FG31" s="22"/>
      <c r="FH31" s="28"/>
      <c r="FI31" s="28"/>
      <c r="FJ31" s="22"/>
      <c r="FK31" s="22"/>
      <c r="FL31" s="22"/>
      <c r="FM31" s="22"/>
      <c r="FN31" s="22"/>
      <c r="FO31" s="22"/>
      <c r="FP31" s="22"/>
      <c r="FQ31" s="22"/>
      <c r="FR31" s="22"/>
      <c r="FS31" s="13"/>
    </row>
    <row r="32" spans="1:175" x14ac:dyDescent="0.2">
      <c r="A32" s="42">
        <v>627</v>
      </c>
      <c r="B32" s="46"/>
      <c r="C32" s="81"/>
      <c r="D32" s="79" t="str">
        <f>VLOOKUP($A32&amp;D$1,TEXTDF,(SPRCODE="DE")*2+(SPRCODE="FR")*3,FALSE)</f>
        <v>Zinsaufwand</v>
      </c>
      <c r="E32" s="74"/>
      <c r="F32" s="75">
        <f t="shared" si="6"/>
        <v>-43482.466970000009</v>
      </c>
      <c r="G32" s="75">
        <f t="shared" si="7"/>
        <v>-69614.343079999991</v>
      </c>
      <c r="H32" s="76">
        <f t="shared" si="0"/>
        <v>26131.876109999983</v>
      </c>
      <c r="I32" s="77">
        <f t="shared" si="1"/>
        <v>-0.3753806321201586</v>
      </c>
      <c r="J32" s="22"/>
      <c r="K32" s="28"/>
      <c r="L32" s="28"/>
      <c r="M32" s="22"/>
      <c r="N32" s="22"/>
      <c r="O32" s="22"/>
      <c r="P32" s="22"/>
      <c r="Q32" s="22"/>
      <c r="R32" s="22"/>
      <c r="S32" s="22"/>
      <c r="T32" s="22"/>
      <c r="U32" s="22"/>
      <c r="V32" s="13"/>
      <c r="W32" s="75">
        <v>-6161.8911499999995</v>
      </c>
      <c r="X32" s="75">
        <v>-5917.6013400000002</v>
      </c>
      <c r="Y32" s="76">
        <v>-244.28980999999931</v>
      </c>
      <c r="Z32" s="77">
        <v>4.1281897168152115E-2</v>
      </c>
      <c r="AA32" s="22"/>
      <c r="AB32" s="28"/>
      <c r="AC32" s="28"/>
      <c r="AD32" s="22"/>
      <c r="AE32" s="22"/>
      <c r="AF32" s="22"/>
      <c r="AG32" s="22"/>
      <c r="AH32" s="22"/>
      <c r="AI32" s="22"/>
      <c r="AJ32" s="22"/>
      <c r="AK32" s="22"/>
      <c r="AL32" s="22"/>
      <c r="AM32" s="13"/>
      <c r="AN32" s="75">
        <v>-24416.384530000003</v>
      </c>
      <c r="AO32" s="75">
        <v>-54300.021339999999</v>
      </c>
      <c r="AP32" s="76">
        <v>29883.636809999996</v>
      </c>
      <c r="AQ32" s="77">
        <v>-0.55034300305120287</v>
      </c>
      <c r="AR32" s="22"/>
      <c r="AS32" s="28"/>
      <c r="AT32" s="28"/>
      <c r="AU32" s="22"/>
      <c r="AV32" s="22"/>
      <c r="AW32" s="22"/>
      <c r="AX32" s="22"/>
      <c r="AY32" s="22"/>
      <c r="AZ32" s="22"/>
      <c r="BA32" s="22"/>
      <c r="BB32" s="22"/>
      <c r="BC32" s="22"/>
      <c r="BD32" s="13"/>
      <c r="BE32" s="75">
        <v>-2532.1808300000002</v>
      </c>
      <c r="BF32" s="75">
        <v>21.07854000000043</v>
      </c>
      <c r="BG32" s="76">
        <v>-2553.2593700000007</v>
      </c>
      <c r="BH32" s="77">
        <v>-121.13075051687396</v>
      </c>
      <c r="BI32" s="22"/>
      <c r="BJ32" s="28"/>
      <c r="BK32" s="28"/>
      <c r="BL32" s="22"/>
      <c r="BM32" s="22"/>
      <c r="BN32" s="22"/>
      <c r="BO32" s="22"/>
      <c r="BP32" s="22"/>
      <c r="BQ32" s="22"/>
      <c r="BR32" s="22"/>
      <c r="BS32" s="22"/>
      <c r="BT32" s="22"/>
      <c r="BU32" s="13"/>
      <c r="BV32" s="75">
        <v>-4848.7571699999999</v>
      </c>
      <c r="BW32" s="75">
        <v>-3765.6142799999998</v>
      </c>
      <c r="BX32" s="76">
        <v>-1083.1428900000001</v>
      </c>
      <c r="BY32" s="77">
        <v>0.28764042449934624</v>
      </c>
      <c r="BZ32" s="22"/>
      <c r="CA32" s="28"/>
      <c r="CB32" s="28"/>
      <c r="CC32" s="22"/>
      <c r="CD32" s="22"/>
      <c r="CE32" s="22"/>
      <c r="CF32" s="22"/>
      <c r="CG32" s="22"/>
      <c r="CH32" s="22"/>
      <c r="CI32" s="22"/>
      <c r="CJ32" s="22"/>
      <c r="CK32" s="22"/>
      <c r="CL32" s="13"/>
      <c r="CM32" s="75">
        <v>-2016.8841000000002</v>
      </c>
      <c r="CN32" s="75">
        <v>-2637.4297099999994</v>
      </c>
      <c r="CO32" s="76">
        <v>620.54560999999921</v>
      </c>
      <c r="CP32" s="77">
        <v>-0.23528422677850225</v>
      </c>
      <c r="CQ32" s="22"/>
      <c r="CR32" s="28"/>
      <c r="CS32" s="28"/>
      <c r="CT32" s="22"/>
      <c r="CU32" s="22"/>
      <c r="CV32" s="22"/>
      <c r="CW32" s="22"/>
      <c r="CX32" s="22"/>
      <c r="CY32" s="22"/>
      <c r="CZ32" s="22"/>
      <c r="DA32" s="22"/>
      <c r="DB32" s="22"/>
      <c r="DC32" s="13"/>
      <c r="DD32" s="75">
        <v>-1843.2919999999999</v>
      </c>
      <c r="DE32" s="75">
        <v>-1709.11635</v>
      </c>
      <c r="DF32" s="76">
        <v>-134.17564999999991</v>
      </c>
      <c r="DG32" s="77">
        <v>7.8505860645473158E-2</v>
      </c>
      <c r="DH32" s="22"/>
      <c r="DI32" s="28"/>
      <c r="DJ32" s="28"/>
      <c r="DK32" s="22"/>
      <c r="DL32" s="22"/>
      <c r="DM32" s="22"/>
      <c r="DN32" s="22"/>
      <c r="DO32" s="22"/>
      <c r="DP32" s="22"/>
      <c r="DQ32" s="22"/>
      <c r="DR32" s="22"/>
      <c r="DS32" s="22"/>
      <c r="DT32" s="13"/>
      <c r="DU32" s="75">
        <v>-1462.5125399999999</v>
      </c>
      <c r="DV32" s="75">
        <v>-1139.1359500000001</v>
      </c>
      <c r="DW32" s="76">
        <v>-323.37658999999985</v>
      </c>
      <c r="DX32" s="77">
        <v>0.28387883816677006</v>
      </c>
      <c r="DY32" s="22"/>
      <c r="DZ32" s="28"/>
      <c r="EA32" s="28"/>
      <c r="EB32" s="22"/>
      <c r="EC32" s="22"/>
      <c r="ED32" s="22"/>
      <c r="EE32" s="22"/>
      <c r="EF32" s="22"/>
      <c r="EG32" s="22"/>
      <c r="EH32" s="22"/>
      <c r="EI32" s="22"/>
      <c r="EJ32" s="22"/>
      <c r="EK32" s="13"/>
      <c r="EL32" s="75">
        <v>-200.54599999999999</v>
      </c>
      <c r="EM32" s="75">
        <v>-161.874</v>
      </c>
      <c r="EN32" s="76">
        <v>-38.671999999999997</v>
      </c>
      <c r="EO32" s="77">
        <v>0.23890186194200425</v>
      </c>
      <c r="EP32" s="22"/>
      <c r="EQ32" s="28"/>
      <c r="ER32" s="28"/>
      <c r="ES32" s="22"/>
      <c r="ET32" s="22"/>
      <c r="EU32" s="22"/>
      <c r="EV32" s="22"/>
      <c r="EW32" s="22"/>
      <c r="EX32" s="22"/>
      <c r="EY32" s="22"/>
      <c r="EZ32" s="22"/>
      <c r="FA32" s="22"/>
      <c r="FB32" s="13"/>
      <c r="FC32" s="75">
        <v>-1.865E-2</v>
      </c>
      <c r="FD32" s="75">
        <v>-4.6286499999999995</v>
      </c>
      <c r="FE32" s="76">
        <v>4.6099999999999994</v>
      </c>
      <c r="FF32" s="77">
        <v>-0.99597074741015201</v>
      </c>
      <c r="FG32" s="22"/>
      <c r="FH32" s="28"/>
      <c r="FI32" s="28"/>
      <c r="FJ32" s="22"/>
      <c r="FK32" s="22"/>
      <c r="FL32" s="22"/>
      <c r="FM32" s="22"/>
      <c r="FN32" s="22"/>
      <c r="FO32" s="22"/>
      <c r="FP32" s="22"/>
      <c r="FQ32" s="22"/>
      <c r="FR32" s="22"/>
      <c r="FS32" s="13"/>
    </row>
    <row r="33" spans="1:175" x14ac:dyDescent="0.2">
      <c r="A33" s="42">
        <v>628</v>
      </c>
      <c r="B33" s="46"/>
      <c r="C33" s="71" t="str">
        <f>VLOOKUP($A33&amp;C$1,TEXTDF,(SPRCODE="DE")*2+(SPRCODE="FR")*3,FALSE)</f>
        <v>Vermögensverwaltungskosten</v>
      </c>
      <c r="D33" s="71"/>
      <c r="E33" s="71"/>
      <c r="F33" s="65">
        <f t="shared" si="6"/>
        <v>-405915.83623496623</v>
      </c>
      <c r="G33" s="65">
        <f t="shared" si="7"/>
        <v>-578483.85961608449</v>
      </c>
      <c r="H33" s="72">
        <f t="shared" si="0"/>
        <v>172568.02338111826</v>
      </c>
      <c r="I33" s="73">
        <f t="shared" si="1"/>
        <v>-0.29831086989297229</v>
      </c>
      <c r="J33" s="22"/>
      <c r="K33" s="28"/>
      <c r="L33" s="28"/>
      <c r="M33" s="22"/>
      <c r="N33" s="22"/>
      <c r="O33" s="22"/>
      <c r="P33" s="22"/>
      <c r="Q33" s="22"/>
      <c r="R33" s="22"/>
      <c r="S33" s="22"/>
      <c r="T33" s="22"/>
      <c r="U33" s="22"/>
      <c r="V33" s="13"/>
      <c r="W33" s="65">
        <v>-199545.67223999999</v>
      </c>
      <c r="X33" s="65">
        <v>-185673.14331999997</v>
      </c>
      <c r="Y33" s="72">
        <v>-13872.528920000012</v>
      </c>
      <c r="Z33" s="73">
        <v>7.47147846583891E-2</v>
      </c>
      <c r="AA33" s="22"/>
      <c r="AB33" s="28"/>
      <c r="AC33" s="28"/>
      <c r="AD33" s="22"/>
      <c r="AE33" s="22"/>
      <c r="AF33" s="22"/>
      <c r="AG33" s="22"/>
      <c r="AH33" s="22"/>
      <c r="AI33" s="22"/>
      <c r="AJ33" s="22"/>
      <c r="AK33" s="22"/>
      <c r="AL33" s="22"/>
      <c r="AM33" s="13"/>
      <c r="AN33" s="65">
        <v>-57497.791980000002</v>
      </c>
      <c r="AO33" s="65">
        <v>-236168.92134</v>
      </c>
      <c r="AP33" s="72">
        <v>178671.12935999999</v>
      </c>
      <c r="AQ33" s="73">
        <v>-0.75653954951497004</v>
      </c>
      <c r="AR33" s="22"/>
      <c r="AS33" s="28"/>
      <c r="AT33" s="28"/>
      <c r="AU33" s="22"/>
      <c r="AV33" s="22"/>
      <c r="AW33" s="22"/>
      <c r="AX33" s="22"/>
      <c r="AY33" s="22"/>
      <c r="AZ33" s="22"/>
      <c r="BA33" s="22"/>
      <c r="BB33" s="22"/>
      <c r="BC33" s="22"/>
      <c r="BD33" s="13"/>
      <c r="BE33" s="65">
        <v>-62335.616049999997</v>
      </c>
      <c r="BF33" s="65">
        <v>-71223.962050000002</v>
      </c>
      <c r="BG33" s="72">
        <v>8888.346000000005</v>
      </c>
      <c r="BH33" s="73">
        <v>-0.12479432123925216</v>
      </c>
      <c r="BI33" s="22"/>
      <c r="BJ33" s="28"/>
      <c r="BK33" s="28"/>
      <c r="BL33" s="22"/>
      <c r="BM33" s="22"/>
      <c r="BN33" s="22"/>
      <c r="BO33" s="22"/>
      <c r="BP33" s="22"/>
      <c r="BQ33" s="22"/>
      <c r="BR33" s="22"/>
      <c r="BS33" s="22"/>
      <c r="BT33" s="22"/>
      <c r="BU33" s="13"/>
      <c r="BV33" s="65">
        <v>-40593.89688</v>
      </c>
      <c r="BW33" s="65">
        <v>-37989.093739999997</v>
      </c>
      <c r="BX33" s="72">
        <v>-2604.8031400000036</v>
      </c>
      <c r="BY33" s="73">
        <v>6.8567130288167855E-2</v>
      </c>
      <c r="BZ33" s="22"/>
      <c r="CA33" s="28"/>
      <c r="CB33" s="28"/>
      <c r="CC33" s="22"/>
      <c r="CD33" s="22"/>
      <c r="CE33" s="22"/>
      <c r="CF33" s="22"/>
      <c r="CG33" s="22"/>
      <c r="CH33" s="22"/>
      <c r="CI33" s="22"/>
      <c r="CJ33" s="22"/>
      <c r="CK33" s="22"/>
      <c r="CL33" s="13"/>
      <c r="CM33" s="65">
        <v>-21016.169763924965</v>
      </c>
      <c r="CN33" s="65">
        <v>-21081.448046084541</v>
      </c>
      <c r="CO33" s="72">
        <v>65.27828215957561</v>
      </c>
      <c r="CP33" s="73">
        <v>-3.096479995912782E-3</v>
      </c>
      <c r="CQ33" s="22"/>
      <c r="CR33" s="28"/>
      <c r="CS33" s="28"/>
      <c r="CT33" s="22"/>
      <c r="CU33" s="22"/>
      <c r="CV33" s="22"/>
      <c r="CW33" s="22"/>
      <c r="CX33" s="22"/>
      <c r="CY33" s="22"/>
      <c r="CZ33" s="22"/>
      <c r="DA33" s="22"/>
      <c r="DB33" s="22"/>
      <c r="DC33" s="13"/>
      <c r="DD33" s="65">
        <v>-3481.9395110412788</v>
      </c>
      <c r="DE33" s="65">
        <v>-3607.9026100000001</v>
      </c>
      <c r="DF33" s="72">
        <v>125.96309895872128</v>
      </c>
      <c r="DG33" s="73">
        <v>-3.4913109519528085E-2</v>
      </c>
      <c r="DH33" s="22"/>
      <c r="DI33" s="28"/>
      <c r="DJ33" s="28"/>
      <c r="DK33" s="22"/>
      <c r="DL33" s="22"/>
      <c r="DM33" s="22"/>
      <c r="DN33" s="22"/>
      <c r="DO33" s="22"/>
      <c r="DP33" s="22"/>
      <c r="DQ33" s="22"/>
      <c r="DR33" s="22"/>
      <c r="DS33" s="22"/>
      <c r="DT33" s="13"/>
      <c r="DU33" s="65">
        <v>-15201.11377</v>
      </c>
      <c r="DV33" s="65">
        <v>-14141.90868</v>
      </c>
      <c r="DW33" s="72">
        <v>-1059.2050899999995</v>
      </c>
      <c r="DX33" s="73">
        <v>7.489831209969311E-2</v>
      </c>
      <c r="DY33" s="22"/>
      <c r="DZ33" s="28"/>
      <c r="EA33" s="28"/>
      <c r="EB33" s="22"/>
      <c r="EC33" s="22"/>
      <c r="ED33" s="22"/>
      <c r="EE33" s="22"/>
      <c r="EF33" s="22"/>
      <c r="EG33" s="22"/>
      <c r="EH33" s="22"/>
      <c r="EI33" s="22"/>
      <c r="EJ33" s="22"/>
      <c r="EK33" s="13"/>
      <c r="EL33" s="65">
        <v>-5860.3630000000012</v>
      </c>
      <c r="EM33" s="65">
        <v>-8191.4969999999994</v>
      </c>
      <c r="EN33" s="72">
        <v>2331.1339999999982</v>
      </c>
      <c r="EO33" s="73">
        <v>-0.28457972944383647</v>
      </c>
      <c r="EP33" s="22"/>
      <c r="EQ33" s="28"/>
      <c r="ER33" s="28"/>
      <c r="ES33" s="22"/>
      <c r="ET33" s="22"/>
      <c r="EU33" s="22"/>
      <c r="EV33" s="22"/>
      <c r="EW33" s="22"/>
      <c r="EX33" s="22"/>
      <c r="EY33" s="22"/>
      <c r="EZ33" s="22"/>
      <c r="FA33" s="22"/>
      <c r="FB33" s="13"/>
      <c r="FC33" s="65">
        <v>-383.27304000000004</v>
      </c>
      <c r="FD33" s="65">
        <v>-405.98282999999998</v>
      </c>
      <c r="FE33" s="72">
        <v>22.709789999999941</v>
      </c>
      <c r="FF33" s="73">
        <v>-5.5937808995518257E-2</v>
      </c>
      <c r="FG33" s="22"/>
      <c r="FH33" s="28"/>
      <c r="FI33" s="28"/>
      <c r="FJ33" s="22"/>
      <c r="FK33" s="22"/>
      <c r="FL33" s="22"/>
      <c r="FM33" s="22"/>
      <c r="FN33" s="22"/>
      <c r="FO33" s="22"/>
      <c r="FP33" s="22"/>
      <c r="FQ33" s="22"/>
      <c r="FR33" s="22"/>
      <c r="FS33" s="13"/>
    </row>
    <row r="34" spans="1:175" x14ac:dyDescent="0.2">
      <c r="A34" s="42">
        <v>629</v>
      </c>
      <c r="B34" s="67" t="str">
        <f>VLOOKUP($A34&amp;B$1,TEXTDF,(SPRCODE="DE")*2+(SPRCODE="FR")*3,FALSE)</f>
        <v>Übriger Ertrag</v>
      </c>
      <c r="C34" s="67"/>
      <c r="D34" s="67"/>
      <c r="E34" s="67"/>
      <c r="F34" s="68">
        <f t="shared" si="6"/>
        <v>46089.818350000009</v>
      </c>
      <c r="G34" s="68">
        <f t="shared" si="7"/>
        <v>48366.931850000001</v>
      </c>
      <c r="H34" s="69">
        <f t="shared" si="0"/>
        <v>-2277.1134999999922</v>
      </c>
      <c r="I34" s="70">
        <f t="shared" si="1"/>
        <v>-4.7079965854811445E-2</v>
      </c>
      <c r="J34" s="22"/>
      <c r="K34" s="28"/>
      <c r="L34" s="28"/>
      <c r="M34" s="22"/>
      <c r="N34" s="22"/>
      <c r="O34" s="22"/>
      <c r="P34" s="22"/>
      <c r="Q34" s="22"/>
      <c r="R34" s="22"/>
      <c r="S34" s="22"/>
      <c r="T34" s="22"/>
      <c r="U34" s="22"/>
      <c r="V34" s="13"/>
      <c r="W34" s="68">
        <v>6434.0643399999999</v>
      </c>
      <c r="X34" s="68">
        <v>7210.0089399999997</v>
      </c>
      <c r="Y34" s="69">
        <v>-775.94459999999981</v>
      </c>
      <c r="Z34" s="70">
        <v>-0.10762047682010223</v>
      </c>
      <c r="AA34" s="22"/>
      <c r="AB34" s="28"/>
      <c r="AC34" s="28"/>
      <c r="AD34" s="22"/>
      <c r="AE34" s="22"/>
      <c r="AF34" s="22"/>
      <c r="AG34" s="22"/>
      <c r="AH34" s="22"/>
      <c r="AI34" s="22"/>
      <c r="AJ34" s="22"/>
      <c r="AK34" s="22"/>
      <c r="AL34" s="22"/>
      <c r="AM34" s="13"/>
      <c r="AN34" s="68">
        <v>13357.068900000002</v>
      </c>
      <c r="AO34" s="68">
        <v>14930.05616</v>
      </c>
      <c r="AP34" s="69">
        <v>-1572.9872599999981</v>
      </c>
      <c r="AQ34" s="70">
        <v>-0.10535708929309195</v>
      </c>
      <c r="AR34" s="22"/>
      <c r="AS34" s="28"/>
      <c r="AT34" s="28"/>
      <c r="AU34" s="22"/>
      <c r="AV34" s="22"/>
      <c r="AW34" s="22"/>
      <c r="AX34" s="22"/>
      <c r="AY34" s="22"/>
      <c r="AZ34" s="22"/>
      <c r="BA34" s="22"/>
      <c r="BB34" s="22"/>
      <c r="BC34" s="22"/>
      <c r="BD34" s="13"/>
      <c r="BE34" s="68">
        <v>2011.0170400000002</v>
      </c>
      <c r="BF34" s="68">
        <v>2504.5194000000001</v>
      </c>
      <c r="BG34" s="69">
        <v>-493.50235999999995</v>
      </c>
      <c r="BH34" s="70">
        <v>-0.1970447344109213</v>
      </c>
      <c r="BI34" s="22"/>
      <c r="BJ34" s="28"/>
      <c r="BK34" s="28"/>
      <c r="BL34" s="22"/>
      <c r="BM34" s="22"/>
      <c r="BN34" s="22"/>
      <c r="BO34" s="22"/>
      <c r="BP34" s="22"/>
      <c r="BQ34" s="22"/>
      <c r="BR34" s="22"/>
      <c r="BS34" s="22"/>
      <c r="BT34" s="22"/>
      <c r="BU34" s="13"/>
      <c r="BV34" s="68">
        <v>22698.820640000002</v>
      </c>
      <c r="BW34" s="68">
        <v>22353.212579999999</v>
      </c>
      <c r="BX34" s="69">
        <v>345.6080600000023</v>
      </c>
      <c r="BY34" s="70">
        <v>1.5461225484395325E-2</v>
      </c>
      <c r="BZ34" s="22"/>
      <c r="CA34" s="28"/>
      <c r="CB34" s="28"/>
      <c r="CC34" s="22"/>
      <c r="CD34" s="22"/>
      <c r="CE34" s="22"/>
      <c r="CF34" s="22"/>
      <c r="CG34" s="22"/>
      <c r="CH34" s="22"/>
      <c r="CI34" s="22"/>
      <c r="CJ34" s="22"/>
      <c r="CK34" s="22"/>
      <c r="CL34" s="13"/>
      <c r="CM34" s="68">
        <v>373.18554999999998</v>
      </c>
      <c r="CN34" s="68">
        <v>54.538449999999997</v>
      </c>
      <c r="CO34" s="69">
        <v>318.64709999999997</v>
      </c>
      <c r="CP34" s="70">
        <v>5.8426137889874026</v>
      </c>
      <c r="CQ34" s="22"/>
      <c r="CR34" s="28"/>
      <c r="CS34" s="28"/>
      <c r="CT34" s="22"/>
      <c r="CU34" s="22"/>
      <c r="CV34" s="22"/>
      <c r="CW34" s="22"/>
      <c r="CX34" s="22"/>
      <c r="CY34" s="22"/>
      <c r="CZ34" s="22"/>
      <c r="DA34" s="22"/>
      <c r="DB34" s="22"/>
      <c r="DC34" s="13"/>
      <c r="DD34" s="68">
        <v>349.70000000000005</v>
      </c>
      <c r="DE34" s="68">
        <v>433.08064999999999</v>
      </c>
      <c r="DF34" s="69">
        <v>-83.380649999999946</v>
      </c>
      <c r="DG34" s="70">
        <v>-0.1925291513255093</v>
      </c>
      <c r="DH34" s="22"/>
      <c r="DI34" s="28"/>
      <c r="DJ34" s="28"/>
      <c r="DK34" s="22"/>
      <c r="DL34" s="22"/>
      <c r="DM34" s="22"/>
      <c r="DN34" s="22"/>
      <c r="DO34" s="22"/>
      <c r="DP34" s="22"/>
      <c r="DQ34" s="22"/>
      <c r="DR34" s="22"/>
      <c r="DS34" s="22"/>
      <c r="DT34" s="13"/>
      <c r="DU34" s="68">
        <v>857.78257999999994</v>
      </c>
      <c r="DV34" s="68">
        <v>878.62698999999998</v>
      </c>
      <c r="DW34" s="69">
        <v>-20.844410000000039</v>
      </c>
      <c r="DX34" s="70">
        <v>-2.3723844404096917E-2</v>
      </c>
      <c r="DY34" s="22"/>
      <c r="DZ34" s="28"/>
      <c r="EA34" s="28"/>
      <c r="EB34" s="22"/>
      <c r="EC34" s="22"/>
      <c r="ED34" s="22"/>
      <c r="EE34" s="22"/>
      <c r="EF34" s="22"/>
      <c r="EG34" s="22"/>
      <c r="EH34" s="22"/>
      <c r="EI34" s="22"/>
      <c r="EJ34" s="22"/>
      <c r="EK34" s="13"/>
      <c r="EL34" s="68">
        <v>0</v>
      </c>
      <c r="EM34" s="68">
        <v>0</v>
      </c>
      <c r="EN34" s="69">
        <v>0</v>
      </c>
      <c r="EO34" s="70" t="s">
        <v>589</v>
      </c>
      <c r="EP34" s="22"/>
      <c r="EQ34" s="28"/>
      <c r="ER34" s="28"/>
      <c r="ES34" s="22"/>
      <c r="ET34" s="22"/>
      <c r="EU34" s="22"/>
      <c r="EV34" s="22"/>
      <c r="EW34" s="22"/>
      <c r="EX34" s="22"/>
      <c r="EY34" s="22"/>
      <c r="EZ34" s="22"/>
      <c r="FA34" s="22"/>
      <c r="FB34" s="13"/>
      <c r="FC34" s="68">
        <v>8.1792999999999996</v>
      </c>
      <c r="FD34" s="68">
        <v>2.8886799999999999</v>
      </c>
      <c r="FE34" s="69">
        <v>5.2906199999999997</v>
      </c>
      <c r="FF34" s="70">
        <v>1.831500893141504</v>
      </c>
      <c r="FG34" s="22"/>
      <c r="FH34" s="28"/>
      <c r="FI34" s="28"/>
      <c r="FJ34" s="22"/>
      <c r="FK34" s="22"/>
      <c r="FL34" s="22"/>
      <c r="FM34" s="22"/>
      <c r="FN34" s="22"/>
      <c r="FO34" s="22"/>
      <c r="FP34" s="22"/>
      <c r="FQ34" s="22"/>
      <c r="FR34" s="22"/>
      <c r="FS34" s="13"/>
    </row>
    <row r="35" spans="1:175" x14ac:dyDescent="0.2">
      <c r="A35" s="42">
        <v>630</v>
      </c>
      <c r="B35" s="67" t="str">
        <f>VLOOKUP($A35&amp;B$1,TEXTDF,(SPRCODE="DE")*2+(SPRCODE="FR")*3,FALSE)</f>
        <v>Rückversicherungsergebnis</v>
      </c>
      <c r="C35" s="67"/>
      <c r="D35" s="67"/>
      <c r="E35" s="67"/>
      <c r="F35" s="68">
        <f t="shared" si="6"/>
        <v>-36111.237340000007</v>
      </c>
      <c r="G35" s="68">
        <f t="shared" si="7"/>
        <v>-28526.580409999995</v>
      </c>
      <c r="H35" s="69">
        <f t="shared" si="0"/>
        <v>-7584.6569300000119</v>
      </c>
      <c r="I35" s="70">
        <f t="shared" si="1"/>
        <v>0.26588034110605174</v>
      </c>
      <c r="J35" s="22"/>
      <c r="K35" s="28"/>
      <c r="L35" s="28"/>
      <c r="M35" s="22"/>
      <c r="N35" s="22"/>
      <c r="O35" s="22"/>
      <c r="P35" s="22"/>
      <c r="Q35" s="22"/>
      <c r="R35" s="22"/>
      <c r="S35" s="22"/>
      <c r="T35" s="22"/>
      <c r="U35" s="22"/>
      <c r="V35" s="13"/>
      <c r="W35" s="68">
        <v>-2124.8162299999995</v>
      </c>
      <c r="X35" s="68">
        <v>-2297.0724</v>
      </c>
      <c r="Y35" s="69">
        <v>172.25617000000057</v>
      </c>
      <c r="Z35" s="70">
        <v>-7.498943873079511E-2</v>
      </c>
      <c r="AA35" s="22"/>
      <c r="AB35" s="28"/>
      <c r="AC35" s="28"/>
      <c r="AD35" s="22"/>
      <c r="AE35" s="22"/>
      <c r="AF35" s="22"/>
      <c r="AG35" s="22"/>
      <c r="AH35" s="22"/>
      <c r="AI35" s="22"/>
      <c r="AJ35" s="22"/>
      <c r="AK35" s="22"/>
      <c r="AL35" s="22"/>
      <c r="AM35" s="13"/>
      <c r="AN35" s="68">
        <v>3279.4710100000034</v>
      </c>
      <c r="AO35" s="68">
        <v>-7963.3363000000027</v>
      </c>
      <c r="AP35" s="69">
        <v>11242.807310000006</v>
      </c>
      <c r="AQ35" s="70">
        <v>-1.4118212375383421</v>
      </c>
      <c r="AR35" s="22"/>
      <c r="AS35" s="28"/>
      <c r="AT35" s="28"/>
      <c r="AU35" s="22"/>
      <c r="AV35" s="22"/>
      <c r="AW35" s="22"/>
      <c r="AX35" s="22"/>
      <c r="AY35" s="22"/>
      <c r="AZ35" s="22"/>
      <c r="BA35" s="22"/>
      <c r="BB35" s="22"/>
      <c r="BC35" s="22"/>
      <c r="BD35" s="13"/>
      <c r="BE35" s="68">
        <v>-10819.340569999998</v>
      </c>
      <c r="BF35" s="68">
        <v>-946.82460000000174</v>
      </c>
      <c r="BG35" s="69">
        <v>-9872.5159699999967</v>
      </c>
      <c r="BH35" s="70">
        <v>10.426974510379196</v>
      </c>
      <c r="BI35" s="22"/>
      <c r="BJ35" s="28"/>
      <c r="BK35" s="28"/>
      <c r="BL35" s="22"/>
      <c r="BM35" s="22"/>
      <c r="BN35" s="22"/>
      <c r="BO35" s="22"/>
      <c r="BP35" s="22"/>
      <c r="BQ35" s="22"/>
      <c r="BR35" s="22"/>
      <c r="BS35" s="22"/>
      <c r="BT35" s="22"/>
      <c r="BU35" s="13"/>
      <c r="BV35" s="68">
        <v>-16368.441230000006</v>
      </c>
      <c r="BW35" s="68">
        <v>-11416.267369999998</v>
      </c>
      <c r="BX35" s="69">
        <v>-4952.1738600000081</v>
      </c>
      <c r="BY35" s="70">
        <v>0.43378222491647977</v>
      </c>
      <c r="BZ35" s="22"/>
      <c r="CA35" s="28"/>
      <c r="CB35" s="28"/>
      <c r="CC35" s="22"/>
      <c r="CD35" s="22"/>
      <c r="CE35" s="22"/>
      <c r="CF35" s="22"/>
      <c r="CG35" s="22"/>
      <c r="CH35" s="22"/>
      <c r="CI35" s="22"/>
      <c r="CJ35" s="22"/>
      <c r="CK35" s="22"/>
      <c r="CL35" s="13"/>
      <c r="CM35" s="68">
        <v>-2264.3582000000001</v>
      </c>
      <c r="CN35" s="68">
        <v>-3466.7609900000002</v>
      </c>
      <c r="CO35" s="69">
        <v>1202.4027900000001</v>
      </c>
      <c r="CP35" s="70">
        <v>-0.34683752167177817</v>
      </c>
      <c r="CQ35" s="22"/>
      <c r="CR35" s="28"/>
      <c r="CS35" s="28"/>
      <c r="CT35" s="22"/>
      <c r="CU35" s="22"/>
      <c r="CV35" s="22"/>
      <c r="CW35" s="22"/>
      <c r="CX35" s="22"/>
      <c r="CY35" s="22"/>
      <c r="CZ35" s="22"/>
      <c r="DA35" s="22"/>
      <c r="DB35" s="22"/>
      <c r="DC35" s="13"/>
      <c r="DD35" s="68">
        <v>-4056.1995399999996</v>
      </c>
      <c r="DE35" s="68">
        <v>5174.278330000001</v>
      </c>
      <c r="DF35" s="69">
        <v>-9230.4778700000006</v>
      </c>
      <c r="DG35" s="70">
        <v>-1.7839159939430624</v>
      </c>
      <c r="DH35" s="22"/>
      <c r="DI35" s="28"/>
      <c r="DJ35" s="28"/>
      <c r="DK35" s="22"/>
      <c r="DL35" s="22"/>
      <c r="DM35" s="22"/>
      <c r="DN35" s="22"/>
      <c r="DO35" s="22"/>
      <c r="DP35" s="22"/>
      <c r="DQ35" s="22"/>
      <c r="DR35" s="22"/>
      <c r="DS35" s="22"/>
      <c r="DT35" s="13"/>
      <c r="DU35" s="68">
        <v>-3524.5915800000066</v>
      </c>
      <c r="DV35" s="68">
        <v>-7407.0440799999942</v>
      </c>
      <c r="DW35" s="69">
        <v>3882.4524999999876</v>
      </c>
      <c r="DX35" s="70">
        <v>-0.52415679697156481</v>
      </c>
      <c r="DY35" s="22"/>
      <c r="DZ35" s="28"/>
      <c r="EA35" s="28"/>
      <c r="EB35" s="22"/>
      <c r="EC35" s="22"/>
      <c r="ED35" s="22"/>
      <c r="EE35" s="22"/>
      <c r="EF35" s="22"/>
      <c r="EG35" s="22"/>
      <c r="EH35" s="22"/>
      <c r="EI35" s="22"/>
      <c r="EJ35" s="22"/>
      <c r="EK35" s="13"/>
      <c r="EL35" s="68">
        <v>-232.96100000000024</v>
      </c>
      <c r="EM35" s="68">
        <v>-203.55299999999943</v>
      </c>
      <c r="EN35" s="69">
        <v>-29.408000000000811</v>
      </c>
      <c r="EO35" s="70">
        <v>0.1444734295245016</v>
      </c>
      <c r="EP35" s="22"/>
      <c r="EQ35" s="28"/>
      <c r="ER35" s="28"/>
      <c r="ES35" s="22"/>
      <c r="ET35" s="22"/>
      <c r="EU35" s="22"/>
      <c r="EV35" s="22"/>
      <c r="EW35" s="22"/>
      <c r="EX35" s="22"/>
      <c r="EY35" s="22"/>
      <c r="EZ35" s="22"/>
      <c r="FA35" s="22"/>
      <c r="FB35" s="13"/>
      <c r="FC35" s="68">
        <v>0</v>
      </c>
      <c r="FD35" s="68">
        <v>-1.4210854715202004E-14</v>
      </c>
      <c r="FE35" s="69">
        <v>1.4210854715202004E-14</v>
      </c>
      <c r="FF35" s="70">
        <v>-1</v>
      </c>
      <c r="FG35" s="22"/>
      <c r="FH35" s="28"/>
      <c r="FI35" s="28"/>
      <c r="FJ35" s="22"/>
      <c r="FK35" s="22"/>
      <c r="FL35" s="22"/>
      <c r="FM35" s="22"/>
      <c r="FN35" s="22"/>
      <c r="FO35" s="22"/>
      <c r="FP35" s="22"/>
      <c r="FQ35" s="22"/>
      <c r="FR35" s="22"/>
      <c r="FS35" s="13"/>
    </row>
    <row r="36" spans="1:175" ht="5.25" customHeight="1" x14ac:dyDescent="0.2">
      <c r="A36" s="42"/>
      <c r="B36" s="71"/>
      <c r="C36" s="71"/>
      <c r="D36" s="71"/>
      <c r="E36" s="71"/>
      <c r="F36" s="65"/>
      <c r="G36" s="65"/>
      <c r="H36" s="82"/>
      <c r="I36" s="83"/>
      <c r="J36" s="29"/>
      <c r="K36" s="28"/>
      <c r="L36" s="28"/>
      <c r="M36" s="29"/>
      <c r="N36" s="29"/>
      <c r="O36" s="29"/>
      <c r="P36" s="29"/>
      <c r="Q36" s="29"/>
      <c r="R36" s="29"/>
      <c r="S36" s="29"/>
      <c r="T36" s="29"/>
      <c r="U36" s="29"/>
      <c r="V36" s="13"/>
      <c r="W36" s="65"/>
      <c r="X36" s="65"/>
      <c r="Y36" s="82"/>
      <c r="Z36" s="83"/>
      <c r="AA36" s="29"/>
      <c r="AB36" s="28"/>
      <c r="AC36" s="28"/>
      <c r="AD36" s="29"/>
      <c r="AE36" s="29"/>
      <c r="AF36" s="29"/>
      <c r="AG36" s="29"/>
      <c r="AH36" s="29"/>
      <c r="AI36" s="29"/>
      <c r="AJ36" s="29"/>
      <c r="AK36" s="29"/>
      <c r="AL36" s="29"/>
      <c r="AM36" s="13"/>
      <c r="AN36" s="65"/>
      <c r="AO36" s="65"/>
      <c r="AP36" s="82"/>
      <c r="AQ36" s="83"/>
      <c r="AR36" s="29"/>
      <c r="AS36" s="28"/>
      <c r="AT36" s="28"/>
      <c r="AU36" s="29"/>
      <c r="AV36" s="29"/>
      <c r="AW36" s="29"/>
      <c r="AX36" s="29"/>
      <c r="AY36" s="29"/>
      <c r="AZ36" s="29"/>
      <c r="BA36" s="29"/>
      <c r="BB36" s="29"/>
      <c r="BC36" s="29"/>
      <c r="BD36" s="13"/>
      <c r="BE36" s="65"/>
      <c r="BF36" s="65"/>
      <c r="BG36" s="82"/>
      <c r="BH36" s="83"/>
      <c r="BI36" s="29"/>
      <c r="BJ36" s="28"/>
      <c r="BK36" s="28"/>
      <c r="BL36" s="29"/>
      <c r="BM36" s="29"/>
      <c r="BN36" s="29"/>
      <c r="BO36" s="29"/>
      <c r="BP36" s="29"/>
      <c r="BQ36" s="29"/>
      <c r="BR36" s="29"/>
      <c r="BS36" s="29"/>
      <c r="BT36" s="29"/>
      <c r="BU36" s="13"/>
      <c r="BV36" s="65"/>
      <c r="BW36" s="65"/>
      <c r="BX36" s="82"/>
      <c r="BY36" s="83"/>
      <c r="BZ36" s="29"/>
      <c r="CA36" s="28"/>
      <c r="CB36" s="28"/>
      <c r="CC36" s="29"/>
      <c r="CD36" s="29"/>
      <c r="CE36" s="29"/>
      <c r="CF36" s="29"/>
      <c r="CG36" s="29"/>
      <c r="CH36" s="29"/>
      <c r="CI36" s="29"/>
      <c r="CJ36" s="29"/>
      <c r="CK36" s="29"/>
      <c r="CL36" s="13"/>
      <c r="CM36" s="65"/>
      <c r="CN36" s="65"/>
      <c r="CO36" s="82"/>
      <c r="CP36" s="83"/>
      <c r="CQ36" s="29"/>
      <c r="CR36" s="28"/>
      <c r="CS36" s="28"/>
      <c r="CT36" s="29"/>
      <c r="CU36" s="29"/>
      <c r="CV36" s="29"/>
      <c r="CW36" s="29"/>
      <c r="CX36" s="29"/>
      <c r="CY36" s="29"/>
      <c r="CZ36" s="29"/>
      <c r="DA36" s="29"/>
      <c r="DB36" s="29"/>
      <c r="DC36" s="13"/>
      <c r="DD36" s="65"/>
      <c r="DE36" s="65"/>
      <c r="DF36" s="82"/>
      <c r="DG36" s="83"/>
      <c r="DH36" s="29"/>
      <c r="DI36" s="28"/>
      <c r="DJ36" s="28"/>
      <c r="DK36" s="29"/>
      <c r="DL36" s="29"/>
      <c r="DM36" s="29"/>
      <c r="DN36" s="29"/>
      <c r="DO36" s="29"/>
      <c r="DP36" s="29"/>
      <c r="DQ36" s="29"/>
      <c r="DR36" s="29"/>
      <c r="DS36" s="29"/>
      <c r="DT36" s="13"/>
      <c r="DU36" s="65"/>
      <c r="DV36" s="65"/>
      <c r="DW36" s="82"/>
      <c r="DX36" s="83"/>
      <c r="DY36" s="29"/>
      <c r="DZ36" s="28"/>
      <c r="EA36" s="28"/>
      <c r="EB36" s="29"/>
      <c r="EC36" s="29"/>
      <c r="ED36" s="29"/>
      <c r="EE36" s="29"/>
      <c r="EF36" s="29"/>
      <c r="EG36" s="29"/>
      <c r="EH36" s="29"/>
      <c r="EI36" s="29"/>
      <c r="EJ36" s="29"/>
      <c r="EK36" s="13"/>
      <c r="EL36" s="65"/>
      <c r="EM36" s="65"/>
      <c r="EN36" s="82"/>
      <c r="EO36" s="83"/>
      <c r="EP36" s="29"/>
      <c r="EQ36" s="28"/>
      <c r="ER36" s="28"/>
      <c r="ES36" s="29"/>
      <c r="ET36" s="29"/>
      <c r="EU36" s="29"/>
      <c r="EV36" s="29"/>
      <c r="EW36" s="29"/>
      <c r="EX36" s="29"/>
      <c r="EY36" s="29"/>
      <c r="EZ36" s="29"/>
      <c r="FA36" s="29"/>
      <c r="FB36" s="13"/>
      <c r="FC36" s="65"/>
      <c r="FD36" s="65"/>
      <c r="FE36" s="82"/>
      <c r="FF36" s="83"/>
      <c r="FG36" s="29"/>
      <c r="FH36" s="28"/>
      <c r="FI36" s="28"/>
      <c r="FJ36" s="29"/>
      <c r="FK36" s="29"/>
      <c r="FL36" s="29"/>
      <c r="FM36" s="29"/>
      <c r="FN36" s="29"/>
      <c r="FO36" s="29"/>
      <c r="FP36" s="29"/>
      <c r="FQ36" s="29"/>
      <c r="FR36" s="29"/>
      <c r="FS36" s="13"/>
    </row>
    <row r="37" spans="1:175" ht="18" customHeight="1" x14ac:dyDescent="0.2">
      <c r="A37" s="42"/>
      <c r="B37" s="46"/>
      <c r="C37" s="46"/>
      <c r="D37" s="46"/>
      <c r="E37" s="46"/>
      <c r="F37" s="48">
        <f>+F9</f>
        <v>2019</v>
      </c>
      <c r="G37" s="48">
        <f>+F37-1</f>
        <v>2018</v>
      </c>
      <c r="H37" s="84" t="s">
        <v>571</v>
      </c>
      <c r="I37" s="85" t="s">
        <v>572</v>
      </c>
      <c r="J37" s="22"/>
      <c r="K37" s="48">
        <f>+F37</f>
        <v>2019</v>
      </c>
      <c r="L37" s="48">
        <f>+G37</f>
        <v>2018</v>
      </c>
      <c r="M37" s="22"/>
      <c r="N37" s="22"/>
      <c r="O37" s="22"/>
      <c r="P37" s="22"/>
      <c r="Q37" s="22"/>
      <c r="R37" s="22"/>
      <c r="S37" s="22"/>
      <c r="T37" s="22"/>
      <c r="U37" s="22"/>
      <c r="V37" s="13"/>
      <c r="W37" s="48">
        <v>2019</v>
      </c>
      <c r="X37" s="48">
        <v>2018</v>
      </c>
      <c r="Y37" s="84" t="s">
        <v>571</v>
      </c>
      <c r="Z37" s="85" t="s">
        <v>572</v>
      </c>
      <c r="AA37" s="22"/>
      <c r="AB37" s="48">
        <v>2019</v>
      </c>
      <c r="AC37" s="48">
        <v>2018</v>
      </c>
      <c r="AD37" s="22"/>
      <c r="AE37" s="22"/>
      <c r="AF37" s="22"/>
      <c r="AG37" s="22"/>
      <c r="AH37" s="22"/>
      <c r="AI37" s="22"/>
      <c r="AJ37" s="22"/>
      <c r="AK37" s="22"/>
      <c r="AL37" s="22"/>
      <c r="AM37" s="13"/>
      <c r="AN37" s="48">
        <v>2019</v>
      </c>
      <c r="AO37" s="48">
        <v>2018</v>
      </c>
      <c r="AP37" s="84" t="s">
        <v>571</v>
      </c>
      <c r="AQ37" s="85" t="s">
        <v>572</v>
      </c>
      <c r="AR37" s="22"/>
      <c r="AS37" s="48">
        <v>2019</v>
      </c>
      <c r="AT37" s="48">
        <v>2018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13"/>
      <c r="BE37" s="48">
        <v>2019</v>
      </c>
      <c r="BF37" s="48">
        <v>2018</v>
      </c>
      <c r="BG37" s="84" t="s">
        <v>571</v>
      </c>
      <c r="BH37" s="85" t="s">
        <v>572</v>
      </c>
      <c r="BI37" s="22"/>
      <c r="BJ37" s="48">
        <v>2019</v>
      </c>
      <c r="BK37" s="48">
        <v>2018</v>
      </c>
      <c r="BL37" s="22"/>
      <c r="BM37" s="22"/>
      <c r="BN37" s="22"/>
      <c r="BO37" s="22"/>
      <c r="BP37" s="22"/>
      <c r="BQ37" s="22"/>
      <c r="BR37" s="22"/>
      <c r="BS37" s="22"/>
      <c r="BT37" s="22"/>
      <c r="BU37" s="13"/>
      <c r="BV37" s="48">
        <v>2019</v>
      </c>
      <c r="BW37" s="48">
        <v>2018</v>
      </c>
      <c r="BX37" s="84" t="s">
        <v>571</v>
      </c>
      <c r="BY37" s="85" t="s">
        <v>572</v>
      </c>
      <c r="BZ37" s="22"/>
      <c r="CA37" s="48">
        <v>2019</v>
      </c>
      <c r="CB37" s="48">
        <v>2018</v>
      </c>
      <c r="CC37" s="22"/>
      <c r="CD37" s="22"/>
      <c r="CE37" s="22"/>
      <c r="CF37" s="22"/>
      <c r="CG37" s="22"/>
      <c r="CH37" s="22"/>
      <c r="CI37" s="22"/>
      <c r="CJ37" s="22"/>
      <c r="CK37" s="22"/>
      <c r="CL37" s="13"/>
      <c r="CM37" s="48">
        <v>2019</v>
      </c>
      <c r="CN37" s="48">
        <v>2018</v>
      </c>
      <c r="CO37" s="84" t="s">
        <v>571</v>
      </c>
      <c r="CP37" s="85" t="s">
        <v>572</v>
      </c>
      <c r="CQ37" s="22"/>
      <c r="CR37" s="48">
        <v>2019</v>
      </c>
      <c r="CS37" s="48">
        <v>2018</v>
      </c>
      <c r="CT37" s="22"/>
      <c r="CU37" s="22"/>
      <c r="CV37" s="22"/>
      <c r="CW37" s="22"/>
      <c r="CX37" s="22"/>
      <c r="CY37" s="22"/>
      <c r="CZ37" s="22"/>
      <c r="DA37" s="22"/>
      <c r="DB37" s="22"/>
      <c r="DC37" s="13"/>
      <c r="DD37" s="48">
        <v>2019</v>
      </c>
      <c r="DE37" s="48">
        <v>2018</v>
      </c>
      <c r="DF37" s="84" t="s">
        <v>571</v>
      </c>
      <c r="DG37" s="85" t="s">
        <v>572</v>
      </c>
      <c r="DH37" s="22"/>
      <c r="DI37" s="48">
        <v>2019</v>
      </c>
      <c r="DJ37" s="48">
        <v>2018</v>
      </c>
      <c r="DK37" s="22"/>
      <c r="DL37" s="22"/>
      <c r="DM37" s="22"/>
      <c r="DN37" s="22"/>
      <c r="DO37" s="22"/>
      <c r="DP37" s="22"/>
      <c r="DQ37" s="22"/>
      <c r="DR37" s="22"/>
      <c r="DS37" s="22"/>
      <c r="DT37" s="13"/>
      <c r="DU37" s="48">
        <v>2019</v>
      </c>
      <c r="DV37" s="48">
        <v>2018</v>
      </c>
      <c r="DW37" s="84" t="s">
        <v>571</v>
      </c>
      <c r="DX37" s="85" t="s">
        <v>572</v>
      </c>
      <c r="DY37" s="22"/>
      <c r="DZ37" s="48">
        <v>2019</v>
      </c>
      <c r="EA37" s="48">
        <v>2018</v>
      </c>
      <c r="EB37" s="22"/>
      <c r="EC37" s="22"/>
      <c r="ED37" s="22"/>
      <c r="EE37" s="22"/>
      <c r="EF37" s="22"/>
      <c r="EG37" s="22"/>
      <c r="EH37" s="22"/>
      <c r="EI37" s="22"/>
      <c r="EJ37" s="22"/>
      <c r="EK37" s="13"/>
      <c r="EL37" s="48">
        <v>2019</v>
      </c>
      <c r="EM37" s="48">
        <v>2018</v>
      </c>
      <c r="EN37" s="84" t="s">
        <v>571</v>
      </c>
      <c r="EO37" s="85" t="s">
        <v>572</v>
      </c>
      <c r="EP37" s="22"/>
      <c r="EQ37" s="48">
        <v>2019</v>
      </c>
      <c r="ER37" s="48">
        <v>2018</v>
      </c>
      <c r="ES37" s="22"/>
      <c r="ET37" s="22"/>
      <c r="EU37" s="22"/>
      <c r="EV37" s="22"/>
      <c r="EW37" s="22"/>
      <c r="EX37" s="22"/>
      <c r="EY37" s="22"/>
      <c r="EZ37" s="22"/>
      <c r="FA37" s="22"/>
      <c r="FB37" s="13"/>
      <c r="FC37" s="48">
        <v>2019</v>
      </c>
      <c r="FD37" s="48">
        <v>2018</v>
      </c>
      <c r="FE37" s="84" t="s">
        <v>571</v>
      </c>
      <c r="FF37" s="85" t="s">
        <v>572</v>
      </c>
      <c r="FG37" s="22"/>
      <c r="FH37" s="48">
        <v>2019</v>
      </c>
      <c r="FI37" s="48">
        <v>2018</v>
      </c>
      <c r="FJ37" s="22"/>
      <c r="FK37" s="22"/>
      <c r="FL37" s="22"/>
      <c r="FM37" s="22"/>
      <c r="FN37" s="22"/>
      <c r="FO37" s="22"/>
      <c r="FP37" s="22"/>
      <c r="FQ37" s="22"/>
      <c r="FR37" s="22"/>
      <c r="FS37" s="13"/>
    </row>
    <row r="38" spans="1:175" x14ac:dyDescent="0.2">
      <c r="A38" s="42">
        <v>631</v>
      </c>
      <c r="B38" s="61" t="str">
        <f>VLOOKUP($A38&amp;B$1,TEXTDF,(SPRCODE="DE")*2+(SPRCODE="FR")*3,FALSE)</f>
        <v>Aufwand</v>
      </c>
      <c r="C38" s="61"/>
      <c r="D38" s="61"/>
      <c r="E38" s="61"/>
      <c r="F38" s="62">
        <f>+SUBTOTAL(9,F39:F65)</f>
        <v>25685833.241257243</v>
      </c>
      <c r="G38" s="62">
        <f>+SUBTOTAL(9,G39:G65)</f>
        <v>26525604.363917004</v>
      </c>
      <c r="H38" s="63">
        <f t="shared" ref="H38:H65" si="8">+IFERROR(F38-G38,"")</f>
        <v>-839771.12265976146</v>
      </c>
      <c r="I38" s="64">
        <f t="shared" ref="I38" si="9">+IFERROR(F38/G38-1,0)</f>
        <v>-3.1658887433385297E-2</v>
      </c>
      <c r="J38" s="22"/>
      <c r="K38" s="62"/>
      <c r="L38" s="62"/>
      <c r="M38" s="22"/>
      <c r="N38" s="22"/>
      <c r="O38" s="22"/>
      <c r="P38" s="22"/>
      <c r="Q38" s="22"/>
      <c r="R38" s="22"/>
      <c r="S38" s="22"/>
      <c r="T38" s="22"/>
      <c r="U38" s="22"/>
      <c r="V38" s="13"/>
      <c r="W38" s="62">
        <v>13116203.292389998</v>
      </c>
      <c r="X38" s="62">
        <v>9361281.5077599995</v>
      </c>
      <c r="Y38" s="63">
        <v>3754921.7846299987</v>
      </c>
      <c r="Z38" s="64">
        <v>0.40111193980411453</v>
      </c>
      <c r="AA38" s="22"/>
      <c r="AB38" s="62"/>
      <c r="AC38" s="62"/>
      <c r="AD38" s="22"/>
      <c r="AE38" s="22"/>
      <c r="AF38" s="22"/>
      <c r="AG38" s="22"/>
      <c r="AH38" s="22"/>
      <c r="AI38" s="22"/>
      <c r="AJ38" s="22"/>
      <c r="AK38" s="22"/>
      <c r="AL38" s="22"/>
      <c r="AM38" s="13"/>
      <c r="AN38" s="62">
        <v>2475679.5094000031</v>
      </c>
      <c r="AO38" s="62">
        <v>8107916.8984899996</v>
      </c>
      <c r="AP38" s="63">
        <v>-5632237.389089996</v>
      </c>
      <c r="AQ38" s="64">
        <v>-0.69465899313039725</v>
      </c>
      <c r="AR38" s="22"/>
      <c r="AS38" s="62"/>
      <c r="AT38" s="62"/>
      <c r="AU38" s="22"/>
      <c r="AV38" s="22"/>
      <c r="AW38" s="22"/>
      <c r="AX38" s="22"/>
      <c r="AY38" s="22"/>
      <c r="AZ38" s="22"/>
      <c r="BA38" s="22"/>
      <c r="BB38" s="22"/>
      <c r="BC38" s="22"/>
      <c r="BD38" s="13"/>
      <c r="BE38" s="62">
        <v>3303854.5608400009</v>
      </c>
      <c r="BF38" s="62">
        <v>2699741.6052400004</v>
      </c>
      <c r="BG38" s="63">
        <v>604112.95560000045</v>
      </c>
      <c r="BH38" s="64">
        <v>0.2237669540031022</v>
      </c>
      <c r="BI38" s="22"/>
      <c r="BJ38" s="62"/>
      <c r="BK38" s="62"/>
      <c r="BL38" s="22"/>
      <c r="BM38" s="22"/>
      <c r="BN38" s="22"/>
      <c r="BO38" s="22"/>
      <c r="BP38" s="22"/>
      <c r="BQ38" s="22"/>
      <c r="BR38" s="22"/>
      <c r="BS38" s="22"/>
      <c r="BT38" s="22"/>
      <c r="BU38" s="13"/>
      <c r="BV38" s="62">
        <v>3120124.0199700003</v>
      </c>
      <c r="BW38" s="62">
        <v>2934207.6770300004</v>
      </c>
      <c r="BX38" s="63">
        <v>185916.34293999989</v>
      </c>
      <c r="BY38" s="64">
        <v>6.3361685130680412E-2</v>
      </c>
      <c r="BZ38" s="22"/>
      <c r="CA38" s="62"/>
      <c r="CB38" s="62"/>
      <c r="CC38" s="22"/>
      <c r="CD38" s="22"/>
      <c r="CE38" s="22"/>
      <c r="CF38" s="22"/>
      <c r="CG38" s="22"/>
      <c r="CH38" s="22"/>
      <c r="CI38" s="22"/>
      <c r="CJ38" s="22"/>
      <c r="CK38" s="22"/>
      <c r="CL38" s="13"/>
      <c r="CM38" s="62">
        <v>1747532.2164182845</v>
      </c>
      <c r="CN38" s="62">
        <v>1531695.2620370006</v>
      </c>
      <c r="CO38" s="63">
        <v>215836.95438128384</v>
      </c>
      <c r="CP38" s="64">
        <v>0.14091377033721608</v>
      </c>
      <c r="CQ38" s="22"/>
      <c r="CR38" s="62"/>
      <c r="CS38" s="62"/>
      <c r="CT38" s="22"/>
      <c r="CU38" s="22"/>
      <c r="CV38" s="22"/>
      <c r="CW38" s="22"/>
      <c r="CX38" s="22"/>
      <c r="CY38" s="22"/>
      <c r="CZ38" s="22"/>
      <c r="DA38" s="22"/>
      <c r="DB38" s="22"/>
      <c r="DC38" s="13"/>
      <c r="DD38" s="62">
        <v>521517.22236895876</v>
      </c>
      <c r="DE38" s="62">
        <v>574447.00824999996</v>
      </c>
      <c r="DF38" s="63">
        <v>-52929.7858810412</v>
      </c>
      <c r="DG38" s="64">
        <v>-9.2140415253074259E-2</v>
      </c>
      <c r="DH38" s="22"/>
      <c r="DI38" s="62"/>
      <c r="DJ38" s="62"/>
      <c r="DK38" s="22"/>
      <c r="DL38" s="22"/>
      <c r="DM38" s="22"/>
      <c r="DN38" s="22"/>
      <c r="DO38" s="22"/>
      <c r="DP38" s="22"/>
      <c r="DQ38" s="22"/>
      <c r="DR38" s="22"/>
      <c r="DS38" s="22"/>
      <c r="DT38" s="13"/>
      <c r="DU38" s="62">
        <v>992348.55580000009</v>
      </c>
      <c r="DV38" s="62">
        <v>896477.41656999988</v>
      </c>
      <c r="DW38" s="63">
        <v>95871.139230000204</v>
      </c>
      <c r="DX38" s="64">
        <v>0.10694205727659201</v>
      </c>
      <c r="DY38" s="22"/>
      <c r="DZ38" s="62"/>
      <c r="EA38" s="62"/>
      <c r="EB38" s="22"/>
      <c r="EC38" s="22"/>
      <c r="ED38" s="22"/>
      <c r="EE38" s="22"/>
      <c r="EF38" s="22"/>
      <c r="EG38" s="22"/>
      <c r="EH38" s="22"/>
      <c r="EI38" s="22"/>
      <c r="EJ38" s="22"/>
      <c r="EK38" s="13"/>
      <c r="EL38" s="62">
        <v>388879.21250000002</v>
      </c>
      <c r="EM38" s="62">
        <v>403515.64499999984</v>
      </c>
      <c r="EN38" s="63">
        <v>-14636.432499999821</v>
      </c>
      <c r="EO38" s="64">
        <v>-3.6272280099572951E-2</v>
      </c>
      <c r="EP38" s="22"/>
      <c r="EQ38" s="62"/>
      <c r="ER38" s="62"/>
      <c r="ES38" s="22"/>
      <c r="ET38" s="22"/>
      <c r="EU38" s="22"/>
      <c r="EV38" s="22"/>
      <c r="EW38" s="22"/>
      <c r="EX38" s="22"/>
      <c r="EY38" s="22"/>
      <c r="EZ38" s="22"/>
      <c r="FA38" s="22"/>
      <c r="FB38" s="13"/>
      <c r="FC38" s="62">
        <v>19694.651570000002</v>
      </c>
      <c r="FD38" s="62">
        <v>16321.34354</v>
      </c>
      <c r="FE38" s="63">
        <v>3373.308030000002</v>
      </c>
      <c r="FF38" s="64">
        <v>0.20668078101124276</v>
      </c>
      <c r="FG38" s="22"/>
      <c r="FH38" s="62"/>
      <c r="FI38" s="62"/>
      <c r="FJ38" s="22"/>
      <c r="FK38" s="22"/>
      <c r="FL38" s="22"/>
      <c r="FM38" s="22"/>
      <c r="FN38" s="22"/>
      <c r="FO38" s="22"/>
      <c r="FP38" s="22"/>
      <c r="FQ38" s="22"/>
      <c r="FR38" s="22"/>
      <c r="FS38" s="13"/>
    </row>
    <row r="39" spans="1:175" x14ac:dyDescent="0.2">
      <c r="A39" s="42">
        <v>632</v>
      </c>
      <c r="B39" s="67" t="str">
        <f>VLOOKUP($A39&amp;B$1,TEXTDF,(SPRCODE="DE")*2+(SPRCODE="FR")*3,FALSE)</f>
        <v>Versicherungsleistungen</v>
      </c>
      <c r="C39" s="67"/>
      <c r="D39" s="67"/>
      <c r="E39" s="67"/>
      <c r="F39" s="68">
        <f>+SUBTOTAL(9,F40:F48)</f>
        <v>43332354.178605705</v>
      </c>
      <c r="G39" s="68">
        <f>+SUBTOTAL(9,G40:G48)</f>
        <v>24745416.210179482</v>
      </c>
      <c r="H39" s="69">
        <f t="shared" si="8"/>
        <v>18586937.968426224</v>
      </c>
      <c r="I39" s="70">
        <f t="shared" ref="I39:I65" si="10">+IFERROR(F39/G39-1,"")</f>
        <v>0.75112650401815206</v>
      </c>
      <c r="J39" s="22"/>
      <c r="K39" s="80"/>
      <c r="L39" s="80"/>
      <c r="M39" s="22"/>
      <c r="N39" s="22"/>
      <c r="O39" s="22"/>
      <c r="P39" s="22"/>
      <c r="Q39" s="22"/>
      <c r="R39" s="22"/>
      <c r="S39" s="22"/>
      <c r="T39" s="22"/>
      <c r="U39" s="22"/>
      <c r="V39" s="13"/>
      <c r="W39" s="68">
        <v>7997658.9257300934</v>
      </c>
      <c r="X39" s="68">
        <v>7219941.4569966104</v>
      </c>
      <c r="Y39" s="69">
        <v>777717.46873348299</v>
      </c>
      <c r="Z39" s="70">
        <v>0.10771797435834096</v>
      </c>
      <c r="AA39" s="22"/>
      <c r="AB39" s="80"/>
      <c r="AC39" s="80"/>
      <c r="AD39" s="22"/>
      <c r="AE39" s="22"/>
      <c r="AF39" s="22"/>
      <c r="AG39" s="22"/>
      <c r="AH39" s="22"/>
      <c r="AI39" s="22"/>
      <c r="AJ39" s="22"/>
      <c r="AK39" s="22"/>
      <c r="AL39" s="22"/>
      <c r="AM39" s="13"/>
      <c r="AN39" s="68">
        <v>27114138.98960457</v>
      </c>
      <c r="AO39" s="68">
        <v>9837417.6671999991</v>
      </c>
      <c r="AP39" s="69">
        <v>17276721.322404571</v>
      </c>
      <c r="AQ39" s="70">
        <v>1.7562252520810171</v>
      </c>
      <c r="AR39" s="22"/>
      <c r="AS39" s="80"/>
      <c r="AT39" s="80"/>
      <c r="AU39" s="22"/>
      <c r="AV39" s="22"/>
      <c r="AW39" s="22"/>
      <c r="AX39" s="22"/>
      <c r="AY39" s="22"/>
      <c r="AZ39" s="22"/>
      <c r="BA39" s="22"/>
      <c r="BB39" s="22"/>
      <c r="BC39" s="22"/>
      <c r="BD39" s="13"/>
      <c r="BE39" s="68">
        <v>2614602.011602385</v>
      </c>
      <c r="BF39" s="68">
        <v>2360268.2361900001</v>
      </c>
      <c r="BG39" s="69">
        <v>254333.77541238489</v>
      </c>
      <c r="BH39" s="70">
        <v>0.1077563013867171</v>
      </c>
      <c r="BI39" s="22"/>
      <c r="BJ39" s="80"/>
      <c r="BK39" s="80"/>
      <c r="BL39" s="22"/>
      <c r="BM39" s="22"/>
      <c r="BN39" s="22"/>
      <c r="BO39" s="22"/>
      <c r="BP39" s="22"/>
      <c r="BQ39" s="22"/>
      <c r="BR39" s="22"/>
      <c r="BS39" s="22"/>
      <c r="BT39" s="22"/>
      <c r="BU39" s="13"/>
      <c r="BV39" s="68">
        <v>2425343.1631700005</v>
      </c>
      <c r="BW39" s="68">
        <v>2073650.3045800002</v>
      </c>
      <c r="BX39" s="69">
        <v>351692.85859000031</v>
      </c>
      <c r="BY39" s="70">
        <v>0.16960085208833342</v>
      </c>
      <c r="BZ39" s="22"/>
      <c r="CA39" s="80"/>
      <c r="CB39" s="80"/>
      <c r="CC39" s="22"/>
      <c r="CD39" s="22"/>
      <c r="CE39" s="22"/>
      <c r="CF39" s="22"/>
      <c r="CG39" s="22"/>
      <c r="CH39" s="22"/>
      <c r="CI39" s="22"/>
      <c r="CJ39" s="22"/>
      <c r="CK39" s="22"/>
      <c r="CL39" s="13"/>
      <c r="CM39" s="68">
        <v>1464062.4802087545</v>
      </c>
      <c r="CN39" s="68">
        <v>1526815.7450328693</v>
      </c>
      <c r="CO39" s="69">
        <v>-62753.26482411474</v>
      </c>
      <c r="CP39" s="70">
        <v>-4.1100745147715112E-2</v>
      </c>
      <c r="CQ39" s="22"/>
      <c r="CR39" s="80"/>
      <c r="CS39" s="80"/>
      <c r="CT39" s="22"/>
      <c r="CU39" s="22"/>
      <c r="CV39" s="22"/>
      <c r="CW39" s="22"/>
      <c r="CX39" s="22"/>
      <c r="CY39" s="22"/>
      <c r="CZ39" s="22"/>
      <c r="DA39" s="22"/>
      <c r="DB39" s="22"/>
      <c r="DC39" s="13"/>
      <c r="DD39" s="68">
        <v>500981.29232999997</v>
      </c>
      <c r="DE39" s="68">
        <v>436537.15054000006</v>
      </c>
      <c r="DF39" s="69">
        <v>64444.141789999907</v>
      </c>
      <c r="DG39" s="70">
        <v>0.14762579017680855</v>
      </c>
      <c r="DH39" s="22"/>
      <c r="DI39" s="80"/>
      <c r="DJ39" s="80"/>
      <c r="DK39" s="22"/>
      <c r="DL39" s="22"/>
      <c r="DM39" s="22"/>
      <c r="DN39" s="22"/>
      <c r="DO39" s="22"/>
      <c r="DP39" s="22"/>
      <c r="DQ39" s="22"/>
      <c r="DR39" s="22"/>
      <c r="DS39" s="22"/>
      <c r="DT39" s="13"/>
      <c r="DU39" s="68">
        <v>844266.37702999997</v>
      </c>
      <c r="DV39" s="68">
        <v>859081.18359999999</v>
      </c>
      <c r="DW39" s="69">
        <v>-14814.806570000015</v>
      </c>
      <c r="DX39" s="70">
        <v>-1.7244943612800601E-2</v>
      </c>
      <c r="DY39" s="22"/>
      <c r="DZ39" s="80"/>
      <c r="EA39" s="80"/>
      <c r="EB39" s="22"/>
      <c r="EC39" s="22"/>
      <c r="ED39" s="22"/>
      <c r="EE39" s="22"/>
      <c r="EF39" s="22"/>
      <c r="EG39" s="22"/>
      <c r="EH39" s="22"/>
      <c r="EI39" s="22"/>
      <c r="EJ39" s="22"/>
      <c r="EK39" s="13"/>
      <c r="EL39" s="68">
        <v>353875.96905000001</v>
      </c>
      <c r="EM39" s="68">
        <v>407564.25919999997</v>
      </c>
      <c r="EN39" s="69">
        <v>-53688.290149999957</v>
      </c>
      <c r="EO39" s="70">
        <v>-0.13172963266058624</v>
      </c>
      <c r="EP39" s="22"/>
      <c r="EQ39" s="80"/>
      <c r="ER39" s="80"/>
      <c r="ES39" s="22"/>
      <c r="ET39" s="22"/>
      <c r="EU39" s="22"/>
      <c r="EV39" s="22"/>
      <c r="EW39" s="22"/>
      <c r="EX39" s="22"/>
      <c r="EY39" s="22"/>
      <c r="EZ39" s="22"/>
      <c r="FA39" s="22"/>
      <c r="FB39" s="13"/>
      <c r="FC39" s="68">
        <v>17424.9698799</v>
      </c>
      <c r="FD39" s="68">
        <v>24140.206840000003</v>
      </c>
      <c r="FE39" s="69">
        <v>-6715.2369601000028</v>
      </c>
      <c r="FF39" s="70">
        <v>-0.27817644664804375</v>
      </c>
      <c r="FG39" s="22"/>
      <c r="FH39" s="80"/>
      <c r="FI39" s="80"/>
      <c r="FJ39" s="22"/>
      <c r="FK39" s="22"/>
      <c r="FL39" s="22"/>
      <c r="FM39" s="22"/>
      <c r="FN39" s="22"/>
      <c r="FO39" s="22"/>
      <c r="FP39" s="22"/>
      <c r="FQ39" s="22"/>
      <c r="FR39" s="22"/>
      <c r="FS39" s="13"/>
    </row>
    <row r="40" spans="1:175" x14ac:dyDescent="0.2">
      <c r="A40" s="42">
        <v>633</v>
      </c>
      <c r="B40" s="86"/>
      <c r="C40" s="71" t="str">
        <f>VLOOKUP($A40&amp;C$1,TEXTDF,(SPRCODE="DE")*2+(SPRCODE="FR")*3,FALSE)</f>
        <v>Leistungen infolge Alter</v>
      </c>
      <c r="D40" s="71"/>
      <c r="E40" s="71"/>
      <c r="F40" s="65">
        <f>+SUBTOTAL(9,F41:F42)</f>
        <v>4469890.0891099991</v>
      </c>
      <c r="G40" s="65">
        <f>+SUBTOTAL(9,G41:G42)</f>
        <v>4806315.9847885147</v>
      </c>
      <c r="H40" s="72">
        <f t="shared" si="8"/>
        <v>-336425.89567851555</v>
      </c>
      <c r="I40" s="73">
        <f t="shared" si="10"/>
        <v>-6.999662459631617E-2</v>
      </c>
      <c r="J40" s="22"/>
      <c r="K40" s="108" t="str">
        <f>VLOOKUP($A40&amp;K$1,TEXTDF,(SPRCODE="DE")*2+(SPRCODE="FR")*3,FALSE)</f>
        <v>Quote</v>
      </c>
      <c r="L40" s="108" t="str">
        <f>+K40</f>
        <v>Quote</v>
      </c>
      <c r="M40" s="22"/>
      <c r="N40" s="22"/>
      <c r="O40" s="22"/>
      <c r="P40" s="22"/>
      <c r="Q40" s="22"/>
      <c r="R40" s="22"/>
      <c r="S40" s="22"/>
      <c r="T40" s="22"/>
      <c r="U40" s="22"/>
      <c r="V40" s="13"/>
      <c r="W40" s="65">
        <v>1886612.3022299998</v>
      </c>
      <c r="X40" s="65">
        <v>1774295.4248299999</v>
      </c>
      <c r="Y40" s="72">
        <v>112316.87739999988</v>
      </c>
      <c r="Z40" s="73">
        <v>6.3302241457766861E-2</v>
      </c>
      <c r="AA40" s="22"/>
      <c r="AB40" s="108" t="s">
        <v>204</v>
      </c>
      <c r="AC40" s="108" t="s">
        <v>204</v>
      </c>
      <c r="AD40" s="22"/>
      <c r="AE40" s="22"/>
      <c r="AF40" s="22"/>
      <c r="AG40" s="22"/>
      <c r="AH40" s="22"/>
      <c r="AI40" s="22"/>
      <c r="AJ40" s="22"/>
      <c r="AK40" s="22"/>
      <c r="AL40" s="22"/>
      <c r="AM40" s="13"/>
      <c r="AN40" s="65">
        <v>997338.92588999984</v>
      </c>
      <c r="AO40" s="65">
        <v>1454972.3426100002</v>
      </c>
      <c r="AP40" s="72">
        <v>-457633.41672000033</v>
      </c>
      <c r="AQ40" s="73">
        <v>-0.31453066379191463</v>
      </c>
      <c r="AR40" s="22"/>
      <c r="AS40" s="108" t="s">
        <v>204</v>
      </c>
      <c r="AT40" s="108" t="s">
        <v>204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13"/>
      <c r="BE40" s="65">
        <v>440561.35924000002</v>
      </c>
      <c r="BF40" s="65">
        <v>441154.35331000003</v>
      </c>
      <c r="BG40" s="72">
        <v>-592.9940700000152</v>
      </c>
      <c r="BH40" s="73">
        <v>-1.3441872794652809E-3</v>
      </c>
      <c r="BI40" s="22"/>
      <c r="BJ40" s="108" t="s">
        <v>204</v>
      </c>
      <c r="BK40" s="108" t="s">
        <v>204</v>
      </c>
      <c r="BL40" s="22"/>
      <c r="BM40" s="22"/>
      <c r="BN40" s="22"/>
      <c r="BO40" s="22"/>
      <c r="BP40" s="22"/>
      <c r="BQ40" s="22"/>
      <c r="BR40" s="22"/>
      <c r="BS40" s="22"/>
      <c r="BT40" s="22"/>
      <c r="BU40" s="13"/>
      <c r="BV40" s="65">
        <v>423835.60531000007</v>
      </c>
      <c r="BW40" s="65">
        <v>420087.92833999993</v>
      </c>
      <c r="BX40" s="72">
        <v>3747.676970000146</v>
      </c>
      <c r="BY40" s="73">
        <v>8.9211727287887843E-3</v>
      </c>
      <c r="BZ40" s="22"/>
      <c r="CA40" s="108" t="s">
        <v>204</v>
      </c>
      <c r="CB40" s="108" t="s">
        <v>204</v>
      </c>
      <c r="CC40" s="22"/>
      <c r="CD40" s="22"/>
      <c r="CE40" s="22"/>
      <c r="CF40" s="22"/>
      <c r="CG40" s="22"/>
      <c r="CH40" s="22"/>
      <c r="CI40" s="22"/>
      <c r="CJ40" s="22"/>
      <c r="CK40" s="22"/>
      <c r="CL40" s="13"/>
      <c r="CM40" s="65">
        <v>274944.33034000004</v>
      </c>
      <c r="CN40" s="65">
        <v>257988.61026000002</v>
      </c>
      <c r="CO40" s="72">
        <v>16955.720080000028</v>
      </c>
      <c r="CP40" s="73">
        <v>6.5722746686034395E-2</v>
      </c>
      <c r="CQ40" s="22"/>
      <c r="CR40" s="108" t="s">
        <v>204</v>
      </c>
      <c r="CS40" s="108" t="s">
        <v>204</v>
      </c>
      <c r="CT40" s="22"/>
      <c r="CU40" s="22"/>
      <c r="CV40" s="22"/>
      <c r="CW40" s="22"/>
      <c r="CX40" s="22"/>
      <c r="CY40" s="22"/>
      <c r="CZ40" s="22"/>
      <c r="DA40" s="22"/>
      <c r="DB40" s="22"/>
      <c r="DC40" s="13"/>
      <c r="DD40" s="65">
        <v>91079.738700000002</v>
      </c>
      <c r="DE40" s="65">
        <v>89831.917448513996</v>
      </c>
      <c r="DF40" s="72">
        <v>1247.8212514860061</v>
      </c>
      <c r="DG40" s="73">
        <v>1.3890622475037029E-2</v>
      </c>
      <c r="DH40" s="22"/>
      <c r="DI40" s="108" t="s">
        <v>204</v>
      </c>
      <c r="DJ40" s="108" t="s">
        <v>204</v>
      </c>
      <c r="DK40" s="22"/>
      <c r="DL40" s="22"/>
      <c r="DM40" s="22"/>
      <c r="DN40" s="22"/>
      <c r="DO40" s="22"/>
      <c r="DP40" s="22"/>
      <c r="DQ40" s="22"/>
      <c r="DR40" s="22"/>
      <c r="DS40" s="22"/>
      <c r="DT40" s="13"/>
      <c r="DU40" s="65">
        <v>308460.01975000015</v>
      </c>
      <c r="DV40" s="65">
        <v>320697.55525999999</v>
      </c>
      <c r="DW40" s="72">
        <v>-12237.535509999841</v>
      </c>
      <c r="DX40" s="73">
        <v>-3.8159116928965897E-2</v>
      </c>
      <c r="DY40" s="22"/>
      <c r="DZ40" s="108" t="s">
        <v>204</v>
      </c>
      <c r="EA40" s="108" t="s">
        <v>204</v>
      </c>
      <c r="EB40" s="22"/>
      <c r="EC40" s="22"/>
      <c r="ED40" s="22"/>
      <c r="EE40" s="22"/>
      <c r="EF40" s="22"/>
      <c r="EG40" s="22"/>
      <c r="EH40" s="22"/>
      <c r="EI40" s="22"/>
      <c r="EJ40" s="22"/>
      <c r="EK40" s="13"/>
      <c r="EL40" s="65">
        <v>43077.181600000011</v>
      </c>
      <c r="EM40" s="65">
        <v>44400.740850000002</v>
      </c>
      <c r="EN40" s="72">
        <v>-1323.5592499999912</v>
      </c>
      <c r="EO40" s="73">
        <v>-2.9809395624082025E-2</v>
      </c>
      <c r="EP40" s="22"/>
      <c r="EQ40" s="108" t="s">
        <v>205</v>
      </c>
      <c r="ER40" s="108" t="s">
        <v>205</v>
      </c>
      <c r="ES40" s="22"/>
      <c r="ET40" s="22"/>
      <c r="EU40" s="22"/>
      <c r="EV40" s="22"/>
      <c r="EW40" s="22"/>
      <c r="EX40" s="22"/>
      <c r="EY40" s="22"/>
      <c r="EZ40" s="22"/>
      <c r="FA40" s="22"/>
      <c r="FB40" s="13"/>
      <c r="FC40" s="65">
        <v>3980.6260500000008</v>
      </c>
      <c r="FD40" s="65">
        <v>2887.1118799999999</v>
      </c>
      <c r="FE40" s="72">
        <v>1093.5141700000008</v>
      </c>
      <c r="FF40" s="73">
        <v>0.37875711626388409</v>
      </c>
      <c r="FG40" s="22"/>
      <c r="FH40" s="108" t="s">
        <v>204</v>
      </c>
      <c r="FI40" s="108" t="s">
        <v>204</v>
      </c>
      <c r="FJ40" s="22"/>
      <c r="FK40" s="22"/>
      <c r="FL40" s="22"/>
      <c r="FM40" s="22"/>
      <c r="FN40" s="22"/>
      <c r="FO40" s="22"/>
      <c r="FP40" s="22"/>
      <c r="FQ40" s="22"/>
      <c r="FR40" s="22"/>
      <c r="FS40" s="13"/>
    </row>
    <row r="41" spans="1:175" x14ac:dyDescent="0.2">
      <c r="A41" s="42">
        <v>634</v>
      </c>
      <c r="B41" s="86"/>
      <c r="C41" s="46"/>
      <c r="D41" s="79" t="str">
        <f>VLOOKUP($A41&amp;D$1,TEXTDF,(SPRCODE="DE")*2+(SPRCODE="FR")*3,FALSE)</f>
        <v>Rentenleistungen</v>
      </c>
      <c r="E41" s="74"/>
      <c r="F41" s="75">
        <f t="shared" ref="F41:F42" si="11">+W41*$G$5+AN41*$H$5+BE41*$I$5+BV41*$K$5+CM41*$L$5+DD41*$M$5+DU41*$N$5+EL41*$P$5+FC41*$Q$5</f>
        <v>2582965.2043999997</v>
      </c>
      <c r="G41" s="75">
        <f t="shared" ref="G41:G42" si="12">+X41*$G$5+AO41*$H$5+BF41*$I$5+BW41*$K$5+CN41*$L$5+DE41*$M$5+DV41*$N$5+EM41*$P$5+FD41*$Q$5</f>
        <v>2507111.9783185138</v>
      </c>
      <c r="H41" s="76">
        <f t="shared" si="8"/>
        <v>75853.22608148586</v>
      </c>
      <c r="I41" s="87">
        <f t="shared" si="10"/>
        <v>3.0255220643299552E-2</v>
      </c>
      <c r="J41" s="22"/>
      <c r="K41" s="115">
        <f>+IFERROR(F41/F40,"")</f>
        <v>0.57785877346131664</v>
      </c>
      <c r="L41" s="115">
        <f>+IFERROR(G41/G40,"")</f>
        <v>0.52162862080921435</v>
      </c>
      <c r="M41" s="22"/>
      <c r="N41" s="22"/>
      <c r="O41" s="22"/>
      <c r="P41" s="22"/>
      <c r="Q41" s="22"/>
      <c r="R41" s="22"/>
      <c r="S41" s="22"/>
      <c r="T41" s="22"/>
      <c r="U41" s="22"/>
      <c r="V41" s="13"/>
      <c r="W41" s="75">
        <v>929182.3888500001</v>
      </c>
      <c r="X41" s="75">
        <v>893867.51431999973</v>
      </c>
      <c r="Y41" s="76">
        <v>35314.874530000379</v>
      </c>
      <c r="Z41" s="87">
        <v>3.9507951641878147E-2</v>
      </c>
      <c r="AA41" s="22"/>
      <c r="AB41" s="115">
        <v>0.49251369120814842</v>
      </c>
      <c r="AC41" s="115">
        <v>0.5037873072381075</v>
      </c>
      <c r="AD41" s="22"/>
      <c r="AE41" s="22"/>
      <c r="AF41" s="22"/>
      <c r="AG41" s="22"/>
      <c r="AH41" s="22"/>
      <c r="AI41" s="22"/>
      <c r="AJ41" s="22"/>
      <c r="AK41" s="22"/>
      <c r="AL41" s="22"/>
      <c r="AM41" s="13"/>
      <c r="AN41" s="75">
        <v>796409.12260999985</v>
      </c>
      <c r="AO41" s="75">
        <v>796709.34261000017</v>
      </c>
      <c r="AP41" s="76">
        <v>-300.22000000032131</v>
      </c>
      <c r="AQ41" s="87">
        <v>-3.7682500247426809E-4</v>
      </c>
      <c r="AR41" s="22"/>
      <c r="AS41" s="115">
        <v>0.79853408097884537</v>
      </c>
      <c r="AT41" s="115">
        <v>0.54757696712009263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13"/>
      <c r="BE41" s="75">
        <v>220899.00883000004</v>
      </c>
      <c r="BF41" s="75">
        <v>207476.07648000005</v>
      </c>
      <c r="BG41" s="76">
        <v>13422.932349999988</v>
      </c>
      <c r="BH41" s="87">
        <v>6.4696289701111187E-2</v>
      </c>
      <c r="BI41" s="22"/>
      <c r="BJ41" s="115">
        <v>0.50140350304680981</v>
      </c>
      <c r="BK41" s="115">
        <v>0.47030268413605836</v>
      </c>
      <c r="BL41" s="22"/>
      <c r="BM41" s="22"/>
      <c r="BN41" s="22"/>
      <c r="BO41" s="22"/>
      <c r="BP41" s="22"/>
      <c r="BQ41" s="22"/>
      <c r="BR41" s="22"/>
      <c r="BS41" s="22"/>
      <c r="BT41" s="22"/>
      <c r="BU41" s="13"/>
      <c r="BV41" s="75">
        <v>203398.09901000006</v>
      </c>
      <c r="BW41" s="75">
        <v>190034.48537999991</v>
      </c>
      <c r="BX41" s="76">
        <v>13363.613630000153</v>
      </c>
      <c r="BY41" s="87">
        <v>7.0322044987138899E-2</v>
      </c>
      <c r="BZ41" s="22"/>
      <c r="CA41" s="115">
        <v>0.4798985655328119</v>
      </c>
      <c r="CB41" s="115">
        <v>0.4523683556700413</v>
      </c>
      <c r="CC41" s="22"/>
      <c r="CD41" s="22"/>
      <c r="CE41" s="22"/>
      <c r="CF41" s="22"/>
      <c r="CG41" s="22"/>
      <c r="CH41" s="22"/>
      <c r="CI41" s="22"/>
      <c r="CJ41" s="22"/>
      <c r="CK41" s="22"/>
      <c r="CL41" s="13"/>
      <c r="CM41" s="75">
        <v>128585.55619000003</v>
      </c>
      <c r="CN41" s="75">
        <v>111183.00066000002</v>
      </c>
      <c r="CO41" s="76">
        <v>17402.555530000012</v>
      </c>
      <c r="CP41" s="87">
        <v>0.15652172928141583</v>
      </c>
      <c r="CQ41" s="22"/>
      <c r="CR41" s="115">
        <v>0.46767851525066662</v>
      </c>
      <c r="CS41" s="115">
        <v>0.43096088834290081</v>
      </c>
      <c r="CT41" s="22"/>
      <c r="CU41" s="22"/>
      <c r="CV41" s="22"/>
      <c r="CW41" s="22"/>
      <c r="CX41" s="22"/>
      <c r="CY41" s="22"/>
      <c r="CZ41" s="22"/>
      <c r="DA41" s="22"/>
      <c r="DB41" s="22"/>
      <c r="DC41" s="13"/>
      <c r="DD41" s="75">
        <v>47613.876150000004</v>
      </c>
      <c r="DE41" s="75">
        <v>44668.709298513997</v>
      </c>
      <c r="DF41" s="76">
        <v>2945.1668514860066</v>
      </c>
      <c r="DG41" s="87">
        <v>6.5933556123234149E-2</v>
      </c>
      <c r="DH41" s="22"/>
      <c r="DI41" s="115">
        <v>0.52277133015095045</v>
      </c>
      <c r="DJ41" s="115">
        <v>0.4972476439024614</v>
      </c>
      <c r="DK41" s="22"/>
      <c r="DL41" s="22"/>
      <c r="DM41" s="22"/>
      <c r="DN41" s="22"/>
      <c r="DO41" s="22"/>
      <c r="DP41" s="22"/>
      <c r="DQ41" s="22"/>
      <c r="DR41" s="22"/>
      <c r="DS41" s="22"/>
      <c r="DT41" s="13"/>
      <c r="DU41" s="75">
        <v>212633.5915600002</v>
      </c>
      <c r="DV41" s="75">
        <v>217558.52771999995</v>
      </c>
      <c r="DW41" s="76">
        <v>-4924.9361599997501</v>
      </c>
      <c r="DX41" s="87">
        <v>-2.2637293107343526E-2</v>
      </c>
      <c r="DY41" s="22"/>
      <c r="DZ41" s="115">
        <v>0.68933922695179395</v>
      </c>
      <c r="EA41" s="115">
        <v>0.67839160028400636</v>
      </c>
      <c r="EB41" s="22"/>
      <c r="EC41" s="22"/>
      <c r="ED41" s="22"/>
      <c r="EE41" s="22"/>
      <c r="EF41" s="22"/>
      <c r="EG41" s="22"/>
      <c r="EH41" s="22"/>
      <c r="EI41" s="22"/>
      <c r="EJ41" s="22"/>
      <c r="EK41" s="13"/>
      <c r="EL41" s="75">
        <v>43077.181600000011</v>
      </c>
      <c r="EM41" s="75">
        <v>44400.740850000002</v>
      </c>
      <c r="EN41" s="76">
        <v>-1323.5592499999912</v>
      </c>
      <c r="EO41" s="87">
        <v>-2.9809395624082025E-2</v>
      </c>
      <c r="EP41" s="22"/>
      <c r="EQ41" s="115">
        <v>1</v>
      </c>
      <c r="ER41" s="115">
        <v>1</v>
      </c>
      <c r="ES41" s="22"/>
      <c r="ET41" s="22"/>
      <c r="EU41" s="22"/>
      <c r="EV41" s="22"/>
      <c r="EW41" s="22"/>
      <c r="EX41" s="22"/>
      <c r="EY41" s="22"/>
      <c r="EZ41" s="22"/>
      <c r="FA41" s="22"/>
      <c r="FB41" s="13"/>
      <c r="FC41" s="75">
        <v>1166.3796000000007</v>
      </c>
      <c r="FD41" s="75">
        <v>1213.5810000000001</v>
      </c>
      <c r="FE41" s="76">
        <v>-47.201399999999467</v>
      </c>
      <c r="FF41" s="87">
        <v>-3.889431360576634E-2</v>
      </c>
      <c r="FG41" s="22"/>
      <c r="FH41" s="115">
        <v>0.29301411017998047</v>
      </c>
      <c r="FI41" s="115">
        <v>0.42034429230362913</v>
      </c>
      <c r="FJ41" s="22"/>
      <c r="FK41" s="22"/>
      <c r="FL41" s="22"/>
      <c r="FM41" s="22"/>
      <c r="FN41" s="22"/>
      <c r="FO41" s="22"/>
      <c r="FP41" s="22"/>
      <c r="FQ41" s="22"/>
      <c r="FR41" s="22"/>
      <c r="FS41" s="13"/>
    </row>
    <row r="42" spans="1:175" x14ac:dyDescent="0.2">
      <c r="A42" s="42">
        <v>635</v>
      </c>
      <c r="B42" s="86"/>
      <c r="C42" s="46"/>
      <c r="D42" s="79" t="str">
        <f>VLOOKUP($A42&amp;D$1,TEXTDF,(SPRCODE="DE")*2+(SPRCODE="FR")*3,FALSE)</f>
        <v>Kapitalleistungen</v>
      </c>
      <c r="E42" s="74"/>
      <c r="F42" s="75">
        <f t="shared" si="11"/>
        <v>1886924.8847099994</v>
      </c>
      <c r="G42" s="75">
        <f t="shared" si="12"/>
        <v>2299204.0064700004</v>
      </c>
      <c r="H42" s="76">
        <f t="shared" si="8"/>
        <v>-412279.12176000094</v>
      </c>
      <c r="I42" s="87">
        <f t="shared" si="10"/>
        <v>-0.17931384974967002</v>
      </c>
      <c r="J42" s="22"/>
      <c r="K42" s="115">
        <f>+IFERROR(F42/F40,"")</f>
        <v>0.4221412265386833</v>
      </c>
      <c r="L42" s="115">
        <f>+IFERROR(G42/G40,"")</f>
        <v>0.47837137919078554</v>
      </c>
      <c r="M42" s="22"/>
      <c r="N42" s="22"/>
      <c r="O42" s="22"/>
      <c r="P42" s="22"/>
      <c r="Q42" s="22"/>
      <c r="R42" s="22"/>
      <c r="S42" s="22"/>
      <c r="T42" s="22"/>
      <c r="U42" s="22"/>
      <c r="V42" s="13"/>
      <c r="W42" s="75">
        <v>957429.91337999969</v>
      </c>
      <c r="X42" s="75" vm="10">
        <v>880427.91051000019</v>
      </c>
      <c r="Y42" s="76">
        <v>77002.002869999502</v>
      </c>
      <c r="Z42" s="87">
        <v>8.7459747641797314E-2</v>
      </c>
      <c r="AA42" s="22"/>
      <c r="AB42" s="115">
        <v>0.50748630879185153</v>
      </c>
      <c r="AC42" s="115">
        <v>0.49621269276189245</v>
      </c>
      <c r="AD42" s="22"/>
      <c r="AE42" s="22"/>
      <c r="AF42" s="22"/>
      <c r="AG42" s="22"/>
      <c r="AH42" s="22"/>
      <c r="AI42" s="22"/>
      <c r="AJ42" s="22"/>
      <c r="AK42" s="22"/>
      <c r="AL42" s="22"/>
      <c r="AM42" s="13"/>
      <c r="AN42" s="75">
        <v>200929.80327999999</v>
      </c>
      <c r="AO42" s="75" vm="60">
        <v>658263</v>
      </c>
      <c r="AP42" s="76">
        <v>-457333.19672000001</v>
      </c>
      <c r="AQ42" s="87">
        <v>-0.6947575615217626</v>
      </c>
      <c r="AR42" s="22"/>
      <c r="AS42" s="115">
        <v>0.20146591902115457</v>
      </c>
      <c r="AT42" s="115">
        <v>0.45242303287990743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13"/>
      <c r="BE42" s="75">
        <v>219662.35040999998</v>
      </c>
      <c r="BF42" s="75" vm="112">
        <v>233678.27682999999</v>
      </c>
      <c r="BG42" s="76">
        <v>-14015.926420000003</v>
      </c>
      <c r="BH42" s="87">
        <v>-5.9979586507292404E-2</v>
      </c>
      <c r="BI42" s="22"/>
      <c r="BJ42" s="115">
        <v>0.49859649695319014</v>
      </c>
      <c r="BK42" s="115">
        <v>0.52969731586394164</v>
      </c>
      <c r="BL42" s="22"/>
      <c r="BM42" s="22"/>
      <c r="BN42" s="22"/>
      <c r="BO42" s="22"/>
      <c r="BP42" s="22"/>
      <c r="BQ42" s="22"/>
      <c r="BR42" s="22"/>
      <c r="BS42" s="22"/>
      <c r="BT42" s="22"/>
      <c r="BU42" s="13"/>
      <c r="BV42" s="75">
        <v>220437.50630000001</v>
      </c>
      <c r="BW42" s="75" vm="163">
        <v>230053.44296000001</v>
      </c>
      <c r="BX42" s="76">
        <v>-9615.9366600000067</v>
      </c>
      <c r="BY42" s="87">
        <v>-4.1798707884028286E-2</v>
      </c>
      <c r="BZ42" s="22"/>
      <c r="CA42" s="115">
        <v>0.52010143446718815</v>
      </c>
      <c r="CB42" s="115">
        <v>0.5476316443299587</v>
      </c>
      <c r="CC42" s="22"/>
      <c r="CD42" s="22"/>
      <c r="CE42" s="22"/>
      <c r="CF42" s="22"/>
      <c r="CG42" s="22"/>
      <c r="CH42" s="22"/>
      <c r="CI42" s="22"/>
      <c r="CJ42" s="22"/>
      <c r="CK42" s="22"/>
      <c r="CL42" s="13"/>
      <c r="CM42" s="75">
        <v>146358.77415000001</v>
      </c>
      <c r="CN42" s="75" vm="213">
        <v>146805.6096</v>
      </c>
      <c r="CO42" s="76">
        <v>-446.83544999998412</v>
      </c>
      <c r="CP42" s="87">
        <v>-3.0437219069316956E-3</v>
      </c>
      <c r="CQ42" s="22"/>
      <c r="CR42" s="115">
        <v>0.53232148474933338</v>
      </c>
      <c r="CS42" s="115">
        <v>0.56903911165709919</v>
      </c>
      <c r="CT42" s="22"/>
      <c r="CU42" s="22"/>
      <c r="CV42" s="22"/>
      <c r="CW42" s="22"/>
      <c r="CX42" s="22"/>
      <c r="CY42" s="22"/>
      <c r="CZ42" s="22"/>
      <c r="DA42" s="22"/>
      <c r="DB42" s="22"/>
      <c r="DC42" s="13"/>
      <c r="DD42" s="75">
        <v>43465.862549999998</v>
      </c>
      <c r="DE42" s="75" vm="264">
        <v>45163.208149999999</v>
      </c>
      <c r="DF42" s="76">
        <v>-1697.3456000000006</v>
      </c>
      <c r="DG42" s="87">
        <v>-3.7582485158331291E-2</v>
      </c>
      <c r="DH42" s="22"/>
      <c r="DI42" s="115">
        <v>0.47722866984904949</v>
      </c>
      <c r="DJ42" s="115">
        <v>0.50275235609753854</v>
      </c>
      <c r="DK42" s="22"/>
      <c r="DL42" s="22"/>
      <c r="DM42" s="22"/>
      <c r="DN42" s="22"/>
      <c r="DO42" s="22"/>
      <c r="DP42" s="22"/>
      <c r="DQ42" s="22"/>
      <c r="DR42" s="22"/>
      <c r="DS42" s="22"/>
      <c r="DT42" s="13"/>
      <c r="DU42" s="75">
        <v>95826.428189999962</v>
      </c>
      <c r="DV42" s="75" vm="316">
        <v>103139.02754000004</v>
      </c>
      <c r="DW42" s="76">
        <v>-7312.5993500000768</v>
      </c>
      <c r="DX42" s="87">
        <v>-7.0900410100958711E-2</v>
      </c>
      <c r="DY42" s="22"/>
      <c r="DZ42" s="115">
        <v>0.31066077304820611</v>
      </c>
      <c r="EA42" s="115">
        <v>0.32160839971599364</v>
      </c>
      <c r="EB42" s="22"/>
      <c r="EC42" s="22"/>
      <c r="ED42" s="22"/>
      <c r="EE42" s="22"/>
      <c r="EF42" s="22"/>
      <c r="EG42" s="22"/>
      <c r="EH42" s="22"/>
      <c r="EI42" s="22"/>
      <c r="EJ42" s="22"/>
      <c r="EK42" s="13"/>
      <c r="EL42" s="75">
        <v>0</v>
      </c>
      <c r="EM42" s="75" vm="368">
        <v>0</v>
      </c>
      <c r="EN42" s="76">
        <v>0</v>
      </c>
      <c r="EO42" s="87" t="s">
        <v>589</v>
      </c>
      <c r="EP42" s="22"/>
      <c r="EQ42" s="115">
        <v>0</v>
      </c>
      <c r="ER42" s="115">
        <v>0</v>
      </c>
      <c r="ES42" s="22"/>
      <c r="ET42" s="22"/>
      <c r="EU42" s="22"/>
      <c r="EV42" s="22"/>
      <c r="EW42" s="22"/>
      <c r="EX42" s="22"/>
      <c r="EY42" s="22"/>
      <c r="EZ42" s="22"/>
      <c r="FA42" s="22"/>
      <c r="FB42" s="13"/>
      <c r="FC42" s="75">
        <v>2814.2464500000001</v>
      </c>
      <c r="FD42" s="75" vm="420">
        <v>1673.5308799999998</v>
      </c>
      <c r="FE42" s="76">
        <v>1140.7155700000003</v>
      </c>
      <c r="FF42" s="87">
        <v>0.68162206245038059</v>
      </c>
      <c r="FG42" s="22"/>
      <c r="FH42" s="115">
        <v>0.70698588982001953</v>
      </c>
      <c r="FI42" s="115">
        <v>0.57965570769637087</v>
      </c>
      <c r="FJ42" s="22"/>
      <c r="FK42" s="22"/>
      <c r="FL42" s="22"/>
      <c r="FM42" s="22"/>
      <c r="FN42" s="22"/>
      <c r="FO42" s="22"/>
      <c r="FP42" s="22"/>
      <c r="FQ42" s="22"/>
      <c r="FR42" s="22"/>
      <c r="FS42" s="13"/>
    </row>
    <row r="43" spans="1:175" x14ac:dyDescent="0.2">
      <c r="A43" s="42">
        <v>636</v>
      </c>
      <c r="B43" s="86"/>
      <c r="C43" s="71" t="str">
        <f>VLOOKUP($A43&amp;C$1,TEXTDF,(SPRCODE="DE")*2+(SPRCODE="FR")*3,FALSE)</f>
        <v>Leistungen infolge Tod und Invalidität</v>
      </c>
      <c r="D43" s="71"/>
      <c r="E43" s="71"/>
      <c r="F43" s="65">
        <f>+SUBTOTAL(9,F44:F45)</f>
        <v>2030949.5442545665</v>
      </c>
      <c r="G43" s="65">
        <f>+SUBTOTAL(9,G44:G45)</f>
        <v>2106270.8910014862</v>
      </c>
      <c r="H43" s="72">
        <f t="shared" si="8"/>
        <v>-75321.346746919677</v>
      </c>
      <c r="I43" s="73">
        <f t="shared" si="10"/>
        <v>-3.5760522100320102E-2</v>
      </c>
      <c r="J43" s="22"/>
      <c r="K43" s="80"/>
      <c r="L43" s="80"/>
      <c r="M43" s="22"/>
      <c r="N43" s="22"/>
      <c r="O43" s="22"/>
      <c r="P43" s="22"/>
      <c r="Q43" s="22"/>
      <c r="R43" s="22"/>
      <c r="S43" s="22"/>
      <c r="T43" s="22"/>
      <c r="U43" s="22"/>
      <c r="V43" s="13"/>
      <c r="W43" s="65">
        <v>646673.80546000018</v>
      </c>
      <c r="X43" s="65">
        <v>623876.58113999991</v>
      </c>
      <c r="Y43" s="72">
        <v>22797.22432000027</v>
      </c>
      <c r="Z43" s="73">
        <v>3.654124070235687E-2</v>
      </c>
      <c r="AA43" s="22"/>
      <c r="AB43" s="30"/>
      <c r="AC43" s="30"/>
      <c r="AD43" s="22"/>
      <c r="AE43" s="22"/>
      <c r="AF43" s="22"/>
      <c r="AG43" s="22"/>
      <c r="AH43" s="22"/>
      <c r="AI43" s="22"/>
      <c r="AJ43" s="22"/>
      <c r="AK43" s="22"/>
      <c r="AL43" s="22"/>
      <c r="AM43" s="13"/>
      <c r="AN43" s="65">
        <v>465691.96352456667</v>
      </c>
      <c r="AO43" s="65">
        <v>532281</v>
      </c>
      <c r="AP43" s="72">
        <v>-66589.036475433328</v>
      </c>
      <c r="AQ43" s="73">
        <v>-0.12510128386215802</v>
      </c>
      <c r="AR43" s="22"/>
      <c r="AS43" s="30"/>
      <c r="AT43" s="30"/>
      <c r="AU43" s="22"/>
      <c r="AV43" s="22"/>
      <c r="AW43" s="22"/>
      <c r="AX43" s="22"/>
      <c r="AY43" s="22"/>
      <c r="AZ43" s="22"/>
      <c r="BA43" s="22"/>
      <c r="BB43" s="22"/>
      <c r="BC43" s="22"/>
      <c r="BD43" s="13"/>
      <c r="BE43" s="65">
        <v>165896.36643999998</v>
      </c>
      <c r="BF43" s="65">
        <v>172952.31438</v>
      </c>
      <c r="BG43" s="72">
        <v>-7055.9479400000127</v>
      </c>
      <c r="BH43" s="73">
        <v>-4.0797071523987372E-2</v>
      </c>
      <c r="BI43" s="22"/>
      <c r="BJ43" s="30"/>
      <c r="BK43" s="30"/>
      <c r="BL43" s="22"/>
      <c r="BM43" s="22"/>
      <c r="BN43" s="22"/>
      <c r="BO43" s="22"/>
      <c r="BP43" s="22"/>
      <c r="BQ43" s="22"/>
      <c r="BR43" s="22"/>
      <c r="BS43" s="22"/>
      <c r="BT43" s="22"/>
      <c r="BU43" s="13"/>
      <c r="BV43" s="65">
        <v>199225.8077</v>
      </c>
      <c r="BW43" s="65">
        <v>232708.13842</v>
      </c>
      <c r="BX43" s="72">
        <v>-33482.330719999998</v>
      </c>
      <c r="BY43" s="73">
        <v>-0.14388121939925402</v>
      </c>
      <c r="BZ43" s="22"/>
      <c r="CA43" s="30"/>
      <c r="CB43" s="30"/>
      <c r="CC43" s="22"/>
      <c r="CD43" s="22"/>
      <c r="CE43" s="22"/>
      <c r="CF43" s="22"/>
      <c r="CG43" s="22"/>
      <c r="CH43" s="22"/>
      <c r="CI43" s="22"/>
      <c r="CJ43" s="22"/>
      <c r="CK43" s="22"/>
      <c r="CL43" s="13"/>
      <c r="CM43" s="65">
        <v>84933.265350000001</v>
      </c>
      <c r="CN43" s="65">
        <v>95324.56869</v>
      </c>
      <c r="CO43" s="72">
        <v>-10391.303339999999</v>
      </c>
      <c r="CP43" s="73">
        <v>-0.10900970739026372</v>
      </c>
      <c r="CQ43" s="22"/>
      <c r="CR43" s="30"/>
      <c r="CS43" s="30"/>
      <c r="CT43" s="22"/>
      <c r="CU43" s="22"/>
      <c r="CV43" s="22"/>
      <c r="CW43" s="22"/>
      <c r="CX43" s="22"/>
      <c r="CY43" s="22"/>
      <c r="CZ43" s="22"/>
      <c r="DA43" s="22"/>
      <c r="DB43" s="22"/>
      <c r="DC43" s="13"/>
      <c r="DD43" s="65">
        <v>41715.717329999999</v>
      </c>
      <c r="DE43" s="65">
        <v>35210.791851486007</v>
      </c>
      <c r="DF43" s="72">
        <v>6504.9254785139929</v>
      </c>
      <c r="DG43" s="73">
        <v>0.18474237972127461</v>
      </c>
      <c r="DH43" s="22"/>
      <c r="DI43" s="30"/>
      <c r="DJ43" s="30"/>
      <c r="DK43" s="22"/>
      <c r="DL43" s="22"/>
      <c r="DM43" s="22"/>
      <c r="DN43" s="22"/>
      <c r="DO43" s="22"/>
      <c r="DP43" s="22"/>
      <c r="DQ43" s="22"/>
      <c r="DR43" s="22"/>
      <c r="DS43" s="22"/>
      <c r="DT43" s="13"/>
      <c r="DU43" s="65">
        <v>274000.99756999995</v>
      </c>
      <c r="DV43" s="65">
        <v>258286.42152000003</v>
      </c>
      <c r="DW43" s="72">
        <v>15714.576049999916</v>
      </c>
      <c r="DX43" s="73">
        <v>6.0841665456203842E-2</v>
      </c>
      <c r="DY43" s="22"/>
      <c r="DZ43" s="30"/>
      <c r="EA43" s="30"/>
      <c r="EB43" s="22"/>
      <c r="EC43" s="22"/>
      <c r="ED43" s="22"/>
      <c r="EE43" s="22"/>
      <c r="EF43" s="22"/>
      <c r="EG43" s="22"/>
      <c r="EH43" s="22"/>
      <c r="EI43" s="22"/>
      <c r="EJ43" s="22"/>
      <c r="EK43" s="13"/>
      <c r="EL43" s="65">
        <v>151789.75545</v>
      </c>
      <c r="EM43" s="65">
        <v>154409.57634999999</v>
      </c>
      <c r="EN43" s="72">
        <v>-2619.8208999999915</v>
      </c>
      <c r="EO43" s="73">
        <v>-1.6966699617526615E-2</v>
      </c>
      <c r="EP43" s="22"/>
      <c r="EQ43" s="30"/>
      <c r="ER43" s="30"/>
      <c r="ES43" s="22"/>
      <c r="ET43" s="22"/>
      <c r="EU43" s="22"/>
      <c r="EV43" s="22"/>
      <c r="EW43" s="22"/>
      <c r="EX43" s="22"/>
      <c r="EY43" s="22"/>
      <c r="EZ43" s="22"/>
      <c r="FA43" s="22"/>
      <c r="FB43" s="13"/>
      <c r="FC43" s="65">
        <v>1021.8654299999999</v>
      </c>
      <c r="FD43" s="65">
        <v>1221.49865</v>
      </c>
      <c r="FE43" s="72">
        <v>-199.63322000000005</v>
      </c>
      <c r="FF43" s="73">
        <v>-0.16343302548881244</v>
      </c>
      <c r="FG43" s="22"/>
      <c r="FH43" s="30"/>
      <c r="FI43" s="30"/>
      <c r="FJ43" s="22"/>
      <c r="FK43" s="22"/>
      <c r="FL43" s="22"/>
      <c r="FM43" s="22"/>
      <c r="FN43" s="22"/>
      <c r="FO43" s="22"/>
      <c r="FP43" s="22"/>
      <c r="FQ43" s="22"/>
      <c r="FR43" s="22"/>
      <c r="FS43" s="13"/>
    </row>
    <row r="44" spans="1:175" x14ac:dyDescent="0.2">
      <c r="A44" s="42">
        <v>637</v>
      </c>
      <c r="B44" s="86"/>
      <c r="C44" s="46"/>
      <c r="D44" s="79" t="str">
        <f>VLOOKUP($A44&amp;D$1,TEXTDF,(SPRCODE="DE")*2+(SPRCODE="FR")*3,FALSE)</f>
        <v>Rentenleistungen</v>
      </c>
      <c r="E44" s="74"/>
      <c r="F44" s="75">
        <f t="shared" ref="F44:F48" si="13">+W44*$G$5+AN44*$H$5+BE44*$I$5+BV44*$K$5+CM44*$L$5+DD44*$M$5+DU44*$N$5+EL44*$P$5+FC44*$Q$5</f>
        <v>1477285.6125345663</v>
      </c>
      <c r="G44" s="75">
        <f t="shared" ref="G44:G48" si="14">+X44*$G$5+AO44*$H$5+BF44*$I$5+BW44*$K$5+CN44*$L$5+DE44*$M$5+DV44*$N$5+EM44*$P$5+FD44*$Q$5</f>
        <v>1503597.2020514864</v>
      </c>
      <c r="H44" s="76">
        <f t="shared" si="8"/>
        <v>-26311.589516920038</v>
      </c>
      <c r="I44" s="87">
        <f t="shared" si="10"/>
        <v>-1.7499094492208989E-2</v>
      </c>
      <c r="J44" s="22"/>
      <c r="K44" s="80"/>
      <c r="L44" s="80"/>
      <c r="M44" s="22"/>
      <c r="N44" s="22"/>
      <c r="O44" s="22"/>
      <c r="P44" s="22"/>
      <c r="Q44" s="22"/>
      <c r="R44" s="22"/>
      <c r="S44" s="22"/>
      <c r="T44" s="22"/>
      <c r="U44" s="22"/>
      <c r="V44" s="13"/>
      <c r="W44" s="75">
        <v>444867.67703999986</v>
      </c>
      <c r="X44" s="75">
        <v>431628.87739000015</v>
      </c>
      <c r="Y44" s="76">
        <v>13238.79964999971</v>
      </c>
      <c r="Z44" s="87">
        <v>3.0671719024113697E-2</v>
      </c>
      <c r="AA44" s="22"/>
      <c r="AB44" s="30"/>
      <c r="AC44" s="30"/>
      <c r="AD44" s="22"/>
      <c r="AE44" s="22"/>
      <c r="AF44" s="22"/>
      <c r="AG44" s="22"/>
      <c r="AH44" s="22"/>
      <c r="AI44" s="22"/>
      <c r="AJ44" s="22"/>
      <c r="AK44" s="22"/>
      <c r="AL44" s="22"/>
      <c r="AM44" s="13"/>
      <c r="AN44" s="75">
        <v>374086.90341456665</v>
      </c>
      <c r="AO44" s="75">
        <v>411919</v>
      </c>
      <c r="AP44" s="76">
        <v>-37832.096585433348</v>
      </c>
      <c r="AQ44" s="87">
        <v>-9.1843533766185481E-2</v>
      </c>
      <c r="AR44" s="22"/>
      <c r="AS44" s="30"/>
      <c r="AT44" s="30"/>
      <c r="AU44" s="22"/>
      <c r="AV44" s="22"/>
      <c r="AW44" s="22"/>
      <c r="AX44" s="22"/>
      <c r="AY44" s="22"/>
      <c r="AZ44" s="22"/>
      <c r="BA44" s="22"/>
      <c r="BB44" s="22"/>
      <c r="BC44" s="22"/>
      <c r="BD44" s="13"/>
      <c r="BE44" s="75">
        <v>130148.73325999995</v>
      </c>
      <c r="BF44" s="75">
        <v>127034.53524</v>
      </c>
      <c r="BG44" s="76">
        <v>3114.1980199999525</v>
      </c>
      <c r="BH44" s="87">
        <v>2.451457797768497E-2</v>
      </c>
      <c r="BI44" s="22"/>
      <c r="BJ44" s="30"/>
      <c r="BK44" s="30"/>
      <c r="BL44" s="22"/>
      <c r="BM44" s="22"/>
      <c r="BN44" s="22"/>
      <c r="BO44" s="22"/>
      <c r="BP44" s="22"/>
      <c r="BQ44" s="22"/>
      <c r="BR44" s="22"/>
      <c r="BS44" s="22"/>
      <c r="BT44" s="22"/>
      <c r="BU44" s="13"/>
      <c r="BV44" s="75">
        <v>147882.29264</v>
      </c>
      <c r="BW44" s="75">
        <v>148660.90247</v>
      </c>
      <c r="BX44" s="76">
        <v>-778.60983000000124</v>
      </c>
      <c r="BY44" s="87">
        <v>-5.2374889232030819E-3</v>
      </c>
      <c r="BZ44" s="22"/>
      <c r="CA44" s="30"/>
      <c r="CB44" s="30"/>
      <c r="CC44" s="22"/>
      <c r="CD44" s="22"/>
      <c r="CE44" s="22"/>
      <c r="CF44" s="22"/>
      <c r="CG44" s="22"/>
      <c r="CH44" s="22"/>
      <c r="CI44" s="22"/>
      <c r="CJ44" s="22"/>
      <c r="CK44" s="22"/>
      <c r="CL44" s="13"/>
      <c r="CM44" s="75">
        <v>52974.131180000026</v>
      </c>
      <c r="CN44" s="75">
        <v>63732.040530000013</v>
      </c>
      <c r="CO44" s="76">
        <v>-10757.909349999987</v>
      </c>
      <c r="CP44" s="87">
        <v>-0.16879907281386997</v>
      </c>
      <c r="CQ44" s="22"/>
      <c r="CR44" s="30"/>
      <c r="CS44" s="30"/>
      <c r="CT44" s="22"/>
      <c r="CU44" s="22"/>
      <c r="CV44" s="22"/>
      <c r="CW44" s="22"/>
      <c r="CX44" s="22"/>
      <c r="CY44" s="22"/>
      <c r="CZ44" s="22"/>
      <c r="DA44" s="22"/>
      <c r="DB44" s="22"/>
      <c r="DC44" s="13"/>
      <c r="DD44" s="75">
        <v>32375.985130000001</v>
      </c>
      <c r="DE44" s="75">
        <v>30290.854701486009</v>
      </c>
      <c r="DF44" s="76">
        <v>2085.1304285139922</v>
      </c>
      <c r="DG44" s="87">
        <v>6.8836962478041164E-2</v>
      </c>
      <c r="DH44" s="22"/>
      <c r="DI44" s="30"/>
      <c r="DJ44" s="30"/>
      <c r="DK44" s="22"/>
      <c r="DL44" s="22"/>
      <c r="DM44" s="22"/>
      <c r="DN44" s="22"/>
      <c r="DO44" s="22"/>
      <c r="DP44" s="22"/>
      <c r="DQ44" s="22"/>
      <c r="DR44" s="22"/>
      <c r="DS44" s="22"/>
      <c r="DT44" s="13"/>
      <c r="DU44" s="75">
        <v>185447.13566999993</v>
      </c>
      <c r="DV44" s="75">
        <v>179388.88332000002</v>
      </c>
      <c r="DW44" s="76">
        <v>6058.2523499999079</v>
      </c>
      <c r="DX44" s="87">
        <v>3.3771615263321397E-2</v>
      </c>
      <c r="DY44" s="22"/>
      <c r="DZ44" s="30"/>
      <c r="EA44" s="30"/>
      <c r="EB44" s="22"/>
      <c r="EC44" s="22"/>
      <c r="ED44" s="22"/>
      <c r="EE44" s="22"/>
      <c r="EF44" s="22"/>
      <c r="EG44" s="22"/>
      <c r="EH44" s="22"/>
      <c r="EI44" s="22"/>
      <c r="EJ44" s="22"/>
      <c r="EK44" s="13"/>
      <c r="EL44" s="75">
        <v>108712.57384999999</v>
      </c>
      <c r="EM44" s="75">
        <v>110008.83549999999</v>
      </c>
      <c r="EN44" s="76">
        <v>-1296.2616500000004</v>
      </c>
      <c r="EO44" s="87">
        <v>-1.1783250355377195E-2</v>
      </c>
      <c r="EP44" s="22"/>
      <c r="EQ44" s="30"/>
      <c r="ER44" s="30"/>
      <c r="ES44" s="22"/>
      <c r="ET44" s="22"/>
      <c r="EU44" s="22"/>
      <c r="EV44" s="22"/>
      <c r="EW44" s="22"/>
      <c r="EX44" s="22"/>
      <c r="EY44" s="22"/>
      <c r="EZ44" s="22"/>
      <c r="FA44" s="22"/>
      <c r="FB44" s="13"/>
      <c r="FC44" s="75">
        <v>790.18034999999975</v>
      </c>
      <c r="FD44" s="75">
        <v>933.27289999999994</v>
      </c>
      <c r="FE44" s="76">
        <v>-143.09255000000019</v>
      </c>
      <c r="FF44" s="87">
        <v>-0.15332337411704577</v>
      </c>
      <c r="FG44" s="22"/>
      <c r="FH44" s="30"/>
      <c r="FI44" s="30"/>
      <c r="FJ44" s="22"/>
      <c r="FK44" s="22"/>
      <c r="FL44" s="22"/>
      <c r="FM44" s="22"/>
      <c r="FN44" s="22"/>
      <c r="FO44" s="22"/>
      <c r="FP44" s="22"/>
      <c r="FQ44" s="22"/>
      <c r="FR44" s="22"/>
      <c r="FS44" s="13"/>
    </row>
    <row r="45" spans="1:175" x14ac:dyDescent="0.2">
      <c r="A45" s="42">
        <v>638</v>
      </c>
      <c r="B45" s="86"/>
      <c r="C45" s="46"/>
      <c r="D45" s="79" t="str">
        <f>VLOOKUP($A45&amp;D$1,TEXTDF,(SPRCODE="DE")*2+(SPRCODE="FR")*3,FALSE)</f>
        <v>Kapitalleistungen</v>
      </c>
      <c r="E45" s="74"/>
      <c r="F45" s="75">
        <f t="shared" si="13"/>
        <v>553663.93172000034</v>
      </c>
      <c r="G45" s="75">
        <f t="shared" si="14"/>
        <v>602673.68894999963</v>
      </c>
      <c r="H45" s="76">
        <f t="shared" si="8"/>
        <v>-49009.75722999929</v>
      </c>
      <c r="I45" s="87">
        <f t="shared" si="10"/>
        <v>-8.1320552279934288E-2</v>
      </c>
      <c r="J45" s="22"/>
      <c r="K45" s="80"/>
      <c r="L45" s="80"/>
      <c r="M45" s="22"/>
      <c r="N45" s="22"/>
      <c r="O45" s="22"/>
      <c r="P45" s="22"/>
      <c r="Q45" s="22"/>
      <c r="R45" s="22"/>
      <c r="S45" s="22"/>
      <c r="T45" s="22"/>
      <c r="U45" s="22"/>
      <c r="V45" s="13"/>
      <c r="W45" s="75">
        <v>201806.12842000031</v>
      </c>
      <c r="X45" s="75">
        <v>192247.70374999975</v>
      </c>
      <c r="Y45" s="76">
        <v>9558.4246700005606</v>
      </c>
      <c r="Z45" s="87">
        <v>4.9719317752842551E-2</v>
      </c>
      <c r="AA45" s="22"/>
      <c r="AB45" s="30"/>
      <c r="AC45" s="30"/>
      <c r="AD45" s="22"/>
      <c r="AE45" s="22"/>
      <c r="AF45" s="22"/>
      <c r="AG45" s="22"/>
      <c r="AH45" s="22"/>
      <c r="AI45" s="22"/>
      <c r="AJ45" s="22"/>
      <c r="AK45" s="22"/>
      <c r="AL45" s="22"/>
      <c r="AM45" s="13"/>
      <c r="AN45" s="75">
        <v>91605.06011000002</v>
      </c>
      <c r="AO45" s="75">
        <v>120362</v>
      </c>
      <c r="AP45" s="76">
        <v>-28756.93988999998</v>
      </c>
      <c r="AQ45" s="87">
        <v>-0.23892042247553202</v>
      </c>
      <c r="AR45" s="22"/>
      <c r="AS45" s="30"/>
      <c r="AT45" s="30"/>
      <c r="AU45" s="22"/>
      <c r="AV45" s="22"/>
      <c r="AW45" s="22"/>
      <c r="AX45" s="22"/>
      <c r="AY45" s="22"/>
      <c r="AZ45" s="22"/>
      <c r="BA45" s="22"/>
      <c r="BB45" s="22"/>
      <c r="BC45" s="22"/>
      <c r="BD45" s="13"/>
      <c r="BE45" s="75">
        <v>35747.633180000033</v>
      </c>
      <c r="BF45" s="75">
        <v>45917.779139999999</v>
      </c>
      <c r="BG45" s="76">
        <v>-10170.145959999965</v>
      </c>
      <c r="BH45" s="87">
        <v>-0.22148601588486938</v>
      </c>
      <c r="BI45" s="22"/>
      <c r="BJ45" s="30"/>
      <c r="BK45" s="30"/>
      <c r="BL45" s="22"/>
      <c r="BM45" s="22"/>
      <c r="BN45" s="22"/>
      <c r="BO45" s="22"/>
      <c r="BP45" s="22"/>
      <c r="BQ45" s="22"/>
      <c r="BR45" s="22"/>
      <c r="BS45" s="22"/>
      <c r="BT45" s="22"/>
      <c r="BU45" s="13"/>
      <c r="BV45" s="75">
        <v>51343.515060000005</v>
      </c>
      <c r="BW45" s="75">
        <v>84047.235950000002</v>
      </c>
      <c r="BX45" s="76">
        <v>-32703.720889999997</v>
      </c>
      <c r="BY45" s="87">
        <v>-0.38911120062836513</v>
      </c>
      <c r="BZ45" s="22"/>
      <c r="CA45" s="30"/>
      <c r="CB45" s="30"/>
      <c r="CC45" s="22"/>
      <c r="CD45" s="22"/>
      <c r="CE45" s="22"/>
      <c r="CF45" s="22"/>
      <c r="CG45" s="22"/>
      <c r="CH45" s="22"/>
      <c r="CI45" s="22"/>
      <c r="CJ45" s="22"/>
      <c r="CK45" s="22"/>
      <c r="CL45" s="13"/>
      <c r="CM45" s="75">
        <v>31959.134169999976</v>
      </c>
      <c r="CN45" s="75">
        <v>31592.528159999987</v>
      </c>
      <c r="CO45" s="76">
        <v>366.6060099999886</v>
      </c>
      <c r="CP45" s="87">
        <v>1.160419983305272E-2</v>
      </c>
      <c r="CQ45" s="22"/>
      <c r="CR45" s="30"/>
      <c r="CS45" s="30"/>
      <c r="CT45" s="22"/>
      <c r="CU45" s="22"/>
      <c r="CV45" s="22"/>
      <c r="CW45" s="22"/>
      <c r="CX45" s="22"/>
      <c r="CY45" s="22"/>
      <c r="CZ45" s="22"/>
      <c r="DA45" s="22"/>
      <c r="DB45" s="22"/>
      <c r="DC45" s="13"/>
      <c r="DD45" s="75">
        <v>9339.7321999999986</v>
      </c>
      <c r="DE45" s="75">
        <v>4919.9371499999979</v>
      </c>
      <c r="DF45" s="76">
        <v>4419.7950500000006</v>
      </c>
      <c r="DG45" s="87">
        <v>0.89834380303008587</v>
      </c>
      <c r="DH45" s="22"/>
      <c r="DI45" s="30"/>
      <c r="DJ45" s="30"/>
      <c r="DK45" s="22"/>
      <c r="DL45" s="22"/>
      <c r="DM45" s="22"/>
      <c r="DN45" s="22"/>
      <c r="DO45" s="22"/>
      <c r="DP45" s="22"/>
      <c r="DQ45" s="22"/>
      <c r="DR45" s="22"/>
      <c r="DS45" s="22"/>
      <c r="DT45" s="13"/>
      <c r="DU45" s="75">
        <v>88553.861900000004</v>
      </c>
      <c r="DV45" s="75">
        <v>78897.53820000001</v>
      </c>
      <c r="DW45" s="76">
        <v>9656.3236999999936</v>
      </c>
      <c r="DX45" s="87">
        <v>0.12239068442822454</v>
      </c>
      <c r="DY45" s="22"/>
      <c r="DZ45" s="30"/>
      <c r="EA45" s="30"/>
      <c r="EB45" s="22"/>
      <c r="EC45" s="22"/>
      <c r="ED45" s="22"/>
      <c r="EE45" s="22"/>
      <c r="EF45" s="22"/>
      <c r="EG45" s="22"/>
      <c r="EH45" s="22"/>
      <c r="EI45" s="22"/>
      <c r="EJ45" s="22"/>
      <c r="EK45" s="13"/>
      <c r="EL45" s="75">
        <v>43077.181600000004</v>
      </c>
      <c r="EM45" s="75">
        <v>44400.740850000002</v>
      </c>
      <c r="EN45" s="76">
        <v>-1323.5592499999984</v>
      </c>
      <c r="EO45" s="87">
        <v>-2.9809395624082247E-2</v>
      </c>
      <c r="EP45" s="22"/>
      <c r="EQ45" s="30"/>
      <c r="ER45" s="30"/>
      <c r="ES45" s="22"/>
      <c r="ET45" s="22"/>
      <c r="EU45" s="22"/>
      <c r="EV45" s="22"/>
      <c r="EW45" s="22"/>
      <c r="EX45" s="22"/>
      <c r="EY45" s="22"/>
      <c r="EZ45" s="22"/>
      <c r="FA45" s="22"/>
      <c r="FB45" s="13"/>
      <c r="FC45" s="75">
        <v>231.6850800000002</v>
      </c>
      <c r="FD45" s="75">
        <v>288.22575000000006</v>
      </c>
      <c r="FE45" s="76">
        <v>-56.540669999999864</v>
      </c>
      <c r="FF45" s="87">
        <v>-0.19616800372624532</v>
      </c>
      <c r="FG45" s="22"/>
      <c r="FH45" s="30"/>
      <c r="FI45" s="30"/>
      <c r="FJ45" s="22"/>
      <c r="FK45" s="22"/>
      <c r="FL45" s="22"/>
      <c r="FM45" s="22"/>
      <c r="FN45" s="22"/>
      <c r="FO45" s="22"/>
      <c r="FP45" s="22"/>
      <c r="FQ45" s="22"/>
      <c r="FR45" s="22"/>
      <c r="FS45" s="13"/>
    </row>
    <row r="46" spans="1:175" x14ac:dyDescent="0.2">
      <c r="A46" s="42">
        <v>639</v>
      </c>
      <c r="B46" s="86"/>
      <c r="C46" s="71" t="str">
        <f>VLOOKUP($A46&amp;C$1,TEXTDF,(SPRCODE="DE")*2+(SPRCODE="FR")*3,FALSE)</f>
        <v>Individuelle Kapitalleistungen (FZL, WEF, Scheidung, FZP)</v>
      </c>
      <c r="D46" s="71"/>
      <c r="E46" s="71"/>
      <c r="F46" s="65">
        <f t="shared" si="13"/>
        <v>8441096.9560600016</v>
      </c>
      <c r="G46" s="80">
        <f t="shared" si="14"/>
        <v>10734342.42303</v>
      </c>
      <c r="H46" s="72">
        <f t="shared" si="8"/>
        <v>-2293245.4669699986</v>
      </c>
      <c r="I46" s="73">
        <f t="shared" si="10"/>
        <v>-0.2136363250393386</v>
      </c>
      <c r="J46" s="22"/>
      <c r="K46" s="80"/>
      <c r="L46" s="80"/>
      <c r="M46" s="22"/>
      <c r="N46" s="22"/>
      <c r="O46" s="22"/>
      <c r="P46" s="22"/>
      <c r="Q46" s="22"/>
      <c r="R46" s="22"/>
      <c r="S46" s="22"/>
      <c r="T46" s="22"/>
      <c r="U46" s="22"/>
      <c r="V46" s="13"/>
      <c r="W46" s="65">
        <v>3966923.5295899999</v>
      </c>
      <c r="X46" s="80" vm="11">
        <v>3644700.8789499998</v>
      </c>
      <c r="Y46" s="72">
        <v>322222.65064000012</v>
      </c>
      <c r="Z46" s="73">
        <v>8.8408530999347423E-2</v>
      </c>
      <c r="AA46" s="22"/>
      <c r="AB46" s="30"/>
      <c r="AC46" s="30"/>
      <c r="AD46" s="22"/>
      <c r="AE46" s="22"/>
      <c r="AF46" s="22"/>
      <c r="AG46" s="22"/>
      <c r="AH46" s="22"/>
      <c r="AI46" s="22"/>
      <c r="AJ46" s="22"/>
      <c r="AK46" s="22"/>
      <c r="AL46" s="22"/>
      <c r="AM46" s="13"/>
      <c r="AN46" s="65">
        <v>1032025.2430699999</v>
      </c>
      <c r="AO46" s="80" vm="61">
        <v>3732754</v>
      </c>
      <c r="AP46" s="72">
        <v>-2700728.7569300001</v>
      </c>
      <c r="AQ46" s="73">
        <v>-0.72352176353705611</v>
      </c>
      <c r="AR46" s="22"/>
      <c r="AS46" s="30"/>
      <c r="AT46" s="30"/>
      <c r="AU46" s="22"/>
      <c r="AV46" s="22"/>
      <c r="AW46" s="22"/>
      <c r="AX46" s="22"/>
      <c r="AY46" s="22"/>
      <c r="AZ46" s="22"/>
      <c r="BA46" s="22"/>
      <c r="BB46" s="22"/>
      <c r="BC46" s="22"/>
      <c r="BD46" s="13"/>
      <c r="BE46" s="65">
        <v>1233078.46853</v>
      </c>
      <c r="BF46" s="80" vm="113">
        <v>1159807.3657800001</v>
      </c>
      <c r="BG46" s="72">
        <v>73271.102749999845</v>
      </c>
      <c r="BH46" s="73">
        <v>6.3175234881115871E-2</v>
      </c>
      <c r="BI46" s="22"/>
      <c r="BJ46" s="30"/>
      <c r="BK46" s="30"/>
      <c r="BL46" s="22"/>
      <c r="BM46" s="22"/>
      <c r="BN46" s="22"/>
      <c r="BO46" s="22"/>
      <c r="BP46" s="22"/>
      <c r="BQ46" s="22"/>
      <c r="BR46" s="22"/>
      <c r="BS46" s="22"/>
      <c r="BT46" s="22"/>
      <c r="BU46" s="13"/>
      <c r="BV46" s="65">
        <v>1061827.2405400001</v>
      </c>
      <c r="BW46" s="80" vm="164">
        <v>1077384.62032</v>
      </c>
      <c r="BX46" s="72">
        <v>-15557.379779999843</v>
      </c>
      <c r="BY46" s="73">
        <v>-1.4439949751073211E-2</v>
      </c>
      <c r="BZ46" s="22"/>
      <c r="CA46" s="30"/>
      <c r="CB46" s="30"/>
      <c r="CC46" s="22"/>
      <c r="CD46" s="22"/>
      <c r="CE46" s="22"/>
      <c r="CF46" s="22"/>
      <c r="CG46" s="22"/>
      <c r="CH46" s="22"/>
      <c r="CI46" s="22"/>
      <c r="CJ46" s="22"/>
      <c r="CK46" s="22"/>
      <c r="CL46" s="13"/>
      <c r="CM46" s="65">
        <v>738462.07585000002</v>
      </c>
      <c r="CN46" s="80" vm="214">
        <v>720204.26604999998</v>
      </c>
      <c r="CO46" s="72">
        <v>18257.809800000046</v>
      </c>
      <c r="CP46" s="73">
        <v>2.5350877050667853E-2</v>
      </c>
      <c r="CQ46" s="22"/>
      <c r="CR46" s="30"/>
      <c r="CS46" s="30"/>
      <c r="CT46" s="22"/>
      <c r="CU46" s="22"/>
      <c r="CV46" s="22"/>
      <c r="CW46" s="22"/>
      <c r="CX46" s="22"/>
      <c r="CY46" s="22"/>
      <c r="CZ46" s="22"/>
      <c r="DA46" s="22"/>
      <c r="DB46" s="22"/>
      <c r="DC46" s="13"/>
      <c r="DD46" s="65">
        <v>236028.31138999999</v>
      </c>
      <c r="DE46" s="80" vm="265">
        <v>213348.58699000001</v>
      </c>
      <c r="DF46" s="72">
        <v>22679.724399999977</v>
      </c>
      <c r="DG46" s="73">
        <v>0.10630360725596466</v>
      </c>
      <c r="DH46" s="22"/>
      <c r="DI46" s="30"/>
      <c r="DJ46" s="30"/>
      <c r="DK46" s="22"/>
      <c r="DL46" s="22"/>
      <c r="DM46" s="22"/>
      <c r="DN46" s="22"/>
      <c r="DO46" s="22"/>
      <c r="DP46" s="22"/>
      <c r="DQ46" s="22"/>
      <c r="DR46" s="22"/>
      <c r="DS46" s="22"/>
      <c r="DT46" s="13"/>
      <c r="DU46" s="65">
        <v>160417.26835999996</v>
      </c>
      <c r="DV46" s="80" vm="317">
        <v>166525.57261999999</v>
      </c>
      <c r="DW46" s="72">
        <v>-6108.3042600000335</v>
      </c>
      <c r="DX46" s="73">
        <v>-3.6680878281312168E-2</v>
      </c>
      <c r="DY46" s="22"/>
      <c r="DZ46" s="30"/>
      <c r="EA46" s="30"/>
      <c r="EB46" s="22"/>
      <c r="EC46" s="22"/>
      <c r="ED46" s="22"/>
      <c r="EE46" s="22"/>
      <c r="EF46" s="22"/>
      <c r="EG46" s="22"/>
      <c r="EH46" s="22"/>
      <c r="EI46" s="22"/>
      <c r="EJ46" s="22"/>
      <c r="EK46" s="13"/>
      <c r="EL46" s="65">
        <v>179.50299999999999</v>
      </c>
      <c r="EM46" s="80" vm="369">
        <v>109.818</v>
      </c>
      <c r="EN46" s="72">
        <v>69.684999999999988</v>
      </c>
      <c r="EO46" s="73">
        <v>0.63454989163889342</v>
      </c>
      <c r="EP46" s="22"/>
      <c r="EQ46" s="30"/>
      <c r="ER46" s="30"/>
      <c r="ES46" s="22"/>
      <c r="ET46" s="22"/>
      <c r="EU46" s="22"/>
      <c r="EV46" s="22"/>
      <c r="EW46" s="22"/>
      <c r="EX46" s="22"/>
      <c r="EY46" s="22"/>
      <c r="EZ46" s="22"/>
      <c r="FA46" s="22"/>
      <c r="FB46" s="13"/>
      <c r="FC46" s="65">
        <v>12155.315729999998</v>
      </c>
      <c r="FD46" s="80" vm="421">
        <v>19507.314320000001</v>
      </c>
      <c r="FE46" s="72">
        <v>-7351.9985900000029</v>
      </c>
      <c r="FF46" s="73">
        <v>-0.37688420196635264</v>
      </c>
      <c r="FG46" s="22"/>
      <c r="FH46" s="30"/>
      <c r="FI46" s="30"/>
      <c r="FJ46" s="22"/>
      <c r="FK46" s="22"/>
      <c r="FL46" s="22"/>
      <c r="FM46" s="22"/>
      <c r="FN46" s="22"/>
      <c r="FO46" s="22"/>
      <c r="FP46" s="22"/>
      <c r="FQ46" s="22"/>
      <c r="FR46" s="22"/>
      <c r="FS46" s="13"/>
    </row>
    <row r="47" spans="1:175" x14ac:dyDescent="0.2">
      <c r="A47" s="42">
        <v>640</v>
      </c>
      <c r="B47" s="86"/>
      <c r="C47" s="71" t="str">
        <f>VLOOKUP($A47&amp;C$1,TEXTDF,(SPRCODE="DE")*2+(SPRCODE="FR")*3,FALSE)</f>
        <v>Rückkaufswerte aus Vertragsauflösungen</v>
      </c>
      <c r="D47" s="71"/>
      <c r="E47" s="71"/>
      <c r="F47" s="65">
        <f t="shared" si="13"/>
        <v>28260748.867700003</v>
      </c>
      <c r="G47" s="80">
        <f t="shared" si="14"/>
        <v>6979745.0767899994</v>
      </c>
      <c r="H47" s="72">
        <f t="shared" si="8"/>
        <v>21281003.790910006</v>
      </c>
      <c r="I47" s="73">
        <f t="shared" si="10"/>
        <v>3.0489657654799602</v>
      </c>
      <c r="J47" s="22"/>
      <c r="K47" s="80"/>
      <c r="L47" s="80"/>
      <c r="M47" s="22"/>
      <c r="N47" s="22"/>
      <c r="O47" s="22"/>
      <c r="P47" s="22"/>
      <c r="Q47" s="22"/>
      <c r="R47" s="22"/>
      <c r="S47" s="22"/>
      <c r="T47" s="22"/>
      <c r="U47" s="22"/>
      <c r="V47" s="13"/>
      <c r="W47" s="65">
        <v>1458762.503</v>
      </c>
      <c r="X47" s="80" vm="12">
        <v>1136678.18823</v>
      </c>
      <c r="Y47" s="72">
        <v>322084.31477000006</v>
      </c>
      <c r="Z47" s="73">
        <v>0.28335576252372685</v>
      </c>
      <c r="AA47" s="22"/>
      <c r="AB47" s="30"/>
      <c r="AC47" s="30"/>
      <c r="AD47" s="22"/>
      <c r="AE47" s="22"/>
      <c r="AF47" s="22"/>
      <c r="AG47" s="22"/>
      <c r="AH47" s="22"/>
      <c r="AI47" s="22"/>
      <c r="AJ47" s="22"/>
      <c r="AK47" s="22"/>
      <c r="AL47" s="22"/>
      <c r="AM47" s="13"/>
      <c r="AN47" s="65">
        <v>24590061.279200003</v>
      </c>
      <c r="AO47" s="80" vm="62">
        <v>4087663.2879899996</v>
      </c>
      <c r="AP47" s="72">
        <v>20502397.991210002</v>
      </c>
      <c r="AQ47" s="73">
        <v>5.0156768174737589</v>
      </c>
      <c r="AR47" s="22"/>
      <c r="AS47" s="30"/>
      <c r="AT47" s="30"/>
      <c r="AU47" s="22"/>
      <c r="AV47" s="22"/>
      <c r="AW47" s="22"/>
      <c r="AX47" s="22"/>
      <c r="AY47" s="22"/>
      <c r="AZ47" s="22"/>
      <c r="BA47" s="22"/>
      <c r="BB47" s="22"/>
      <c r="BC47" s="22"/>
      <c r="BD47" s="13"/>
      <c r="BE47" s="65">
        <v>759479.63100000005</v>
      </c>
      <c r="BF47" s="80" vm="114">
        <v>571274.14535000001</v>
      </c>
      <c r="BG47" s="72">
        <v>188205.48565000005</v>
      </c>
      <c r="BH47" s="73">
        <v>0.32944863194306295</v>
      </c>
      <c r="BI47" s="22"/>
      <c r="BJ47" s="30"/>
      <c r="BK47" s="30"/>
      <c r="BL47" s="22"/>
      <c r="BM47" s="22"/>
      <c r="BN47" s="22"/>
      <c r="BO47" s="22"/>
      <c r="BP47" s="22"/>
      <c r="BQ47" s="22"/>
      <c r="BR47" s="22"/>
      <c r="BS47" s="22"/>
      <c r="BT47" s="22"/>
      <c r="BU47" s="13"/>
      <c r="BV47" s="65">
        <v>732613.96375999996</v>
      </c>
      <c r="BW47" s="80" vm="165">
        <v>336117.74708</v>
      </c>
      <c r="BX47" s="72">
        <v>396496.21667999995</v>
      </c>
      <c r="BY47" s="73">
        <v>1.1796348753510748</v>
      </c>
      <c r="BZ47" s="22"/>
      <c r="CA47" s="30"/>
      <c r="CB47" s="30"/>
      <c r="CC47" s="22"/>
      <c r="CD47" s="22"/>
      <c r="CE47" s="22"/>
      <c r="CF47" s="22"/>
      <c r="CG47" s="22"/>
      <c r="CH47" s="22"/>
      <c r="CI47" s="22"/>
      <c r="CJ47" s="22"/>
      <c r="CK47" s="22"/>
      <c r="CL47" s="13"/>
      <c r="CM47" s="65">
        <v>356802.90488000016</v>
      </c>
      <c r="CN47" s="80" vm="215">
        <v>445044.03024000011</v>
      </c>
      <c r="CO47" s="72">
        <v>-88241.125359999947</v>
      </c>
      <c r="CP47" s="73">
        <v>-0.19827504553294184</v>
      </c>
      <c r="CQ47" s="22"/>
      <c r="CR47" s="30"/>
      <c r="CS47" s="30"/>
      <c r="CT47" s="22"/>
      <c r="CU47" s="22"/>
      <c r="CV47" s="22"/>
      <c r="CW47" s="22"/>
      <c r="CX47" s="22"/>
      <c r="CY47" s="22"/>
      <c r="CZ47" s="22"/>
      <c r="DA47" s="22"/>
      <c r="DB47" s="22"/>
      <c r="DC47" s="13"/>
      <c r="DD47" s="65">
        <v>130025.52490999999</v>
      </c>
      <c r="DE47" s="80" vm="266">
        <v>96152.854250000004</v>
      </c>
      <c r="DF47" s="72">
        <v>33872.670659999989</v>
      </c>
      <c r="DG47" s="73">
        <v>0.35227940890792619</v>
      </c>
      <c r="DH47" s="22"/>
      <c r="DI47" s="30"/>
      <c r="DJ47" s="30"/>
      <c r="DK47" s="22"/>
      <c r="DL47" s="22"/>
      <c r="DM47" s="22"/>
      <c r="DN47" s="22"/>
      <c r="DO47" s="22"/>
      <c r="DP47" s="22"/>
      <c r="DQ47" s="22"/>
      <c r="DR47" s="22"/>
      <c r="DS47" s="22"/>
      <c r="DT47" s="13"/>
      <c r="DU47" s="65">
        <v>84748.219949999955</v>
      </c>
      <c r="DV47" s="80" vm="318">
        <v>103575.40980000001</v>
      </c>
      <c r="DW47" s="72">
        <v>-18827.189850000053</v>
      </c>
      <c r="DX47" s="73">
        <v>-0.18177277682371329</v>
      </c>
      <c r="DY47" s="22"/>
      <c r="DZ47" s="30"/>
      <c r="EA47" s="30"/>
      <c r="EB47" s="22"/>
      <c r="EC47" s="22"/>
      <c r="ED47" s="22"/>
      <c r="EE47" s="22"/>
      <c r="EF47" s="22"/>
      <c r="EG47" s="22"/>
      <c r="EH47" s="22"/>
      <c r="EI47" s="22"/>
      <c r="EJ47" s="22"/>
      <c r="EK47" s="13"/>
      <c r="EL47" s="65">
        <v>148254.84100000001</v>
      </c>
      <c r="EM47" s="80" vm="370">
        <v>203001.72099999999</v>
      </c>
      <c r="EN47" s="72">
        <v>-54746.879999999976</v>
      </c>
      <c r="EO47" s="73">
        <v>-0.26968677768007676</v>
      </c>
      <c r="EP47" s="22"/>
      <c r="EQ47" s="30"/>
      <c r="ER47" s="30"/>
      <c r="ES47" s="22"/>
      <c r="ET47" s="22"/>
      <c r="EU47" s="22"/>
      <c r="EV47" s="22"/>
      <c r="EW47" s="22"/>
      <c r="EX47" s="22"/>
      <c r="EY47" s="22"/>
      <c r="EZ47" s="22"/>
      <c r="FA47" s="22"/>
      <c r="FB47" s="13"/>
      <c r="FC47" s="65">
        <v>0</v>
      </c>
      <c r="FD47" s="80" vm="422">
        <v>237.69285000000002</v>
      </c>
      <c r="FE47" s="72">
        <v>-237.69285000000002</v>
      </c>
      <c r="FF47" s="73">
        <v>-1</v>
      </c>
      <c r="FG47" s="22"/>
      <c r="FH47" s="30"/>
      <c r="FI47" s="30"/>
      <c r="FJ47" s="22"/>
      <c r="FK47" s="22"/>
      <c r="FL47" s="22"/>
      <c r="FM47" s="22"/>
      <c r="FN47" s="22"/>
      <c r="FO47" s="22"/>
      <c r="FP47" s="22"/>
      <c r="FQ47" s="22"/>
      <c r="FR47" s="22"/>
      <c r="FS47" s="13"/>
    </row>
    <row r="48" spans="1:175" x14ac:dyDescent="0.2">
      <c r="A48" s="42">
        <v>641</v>
      </c>
      <c r="B48" s="86"/>
      <c r="C48" s="71" t="str">
        <f>VLOOKUP($A48&amp;C$1,TEXTDF,(SPRCODE="DE")*2+(SPRCODE="FR")*3,FALSE)</f>
        <v>Leistungsbearbeitungsaufwendungen</v>
      </c>
      <c r="D48" s="71"/>
      <c r="E48" s="71"/>
      <c r="F48" s="65">
        <f t="shared" si="13"/>
        <v>129668.721481132</v>
      </c>
      <c r="G48" s="80">
        <f t="shared" si="14"/>
        <v>118741.83456948007</v>
      </c>
      <c r="H48" s="72">
        <f t="shared" si="8"/>
        <v>10926.886911651934</v>
      </c>
      <c r="I48" s="73">
        <f t="shared" si="10"/>
        <v>9.2022217369887693E-2</v>
      </c>
      <c r="J48" s="22"/>
      <c r="K48" s="80"/>
      <c r="L48" s="80"/>
      <c r="M48" s="22"/>
      <c r="N48" s="22"/>
      <c r="O48" s="22"/>
      <c r="P48" s="22"/>
      <c r="Q48" s="22"/>
      <c r="R48" s="22"/>
      <c r="S48" s="22"/>
      <c r="T48" s="22"/>
      <c r="U48" s="22"/>
      <c r="V48" s="13"/>
      <c r="W48" s="65">
        <v>38686.785450092866</v>
      </c>
      <c r="X48" s="80" vm="13">
        <v>40390.383846610901</v>
      </c>
      <c r="Y48" s="72">
        <v>-1703.5983965180349</v>
      </c>
      <c r="Z48" s="73">
        <v>-4.217831657623583E-2</v>
      </c>
      <c r="AA48" s="22"/>
      <c r="AB48" s="30"/>
      <c r="AC48" s="30"/>
      <c r="AD48" s="22"/>
      <c r="AE48" s="22"/>
      <c r="AF48" s="22"/>
      <c r="AG48" s="22"/>
      <c r="AH48" s="22"/>
      <c r="AI48" s="22"/>
      <c r="AJ48" s="22"/>
      <c r="AK48" s="22"/>
      <c r="AL48" s="22"/>
      <c r="AM48" s="13"/>
      <c r="AN48" s="65">
        <v>29021.577920000003</v>
      </c>
      <c r="AO48" s="80" vm="63">
        <v>29747.036600000003</v>
      </c>
      <c r="AP48" s="72">
        <v>-725.45867999999973</v>
      </c>
      <c r="AQ48" s="73">
        <v>-2.4387594964669468E-2</v>
      </c>
      <c r="AR48" s="22"/>
      <c r="AS48" s="30"/>
      <c r="AT48" s="30"/>
      <c r="AU48" s="22"/>
      <c r="AV48" s="22"/>
      <c r="AW48" s="22"/>
      <c r="AX48" s="22"/>
      <c r="AY48" s="22"/>
      <c r="AZ48" s="22"/>
      <c r="BA48" s="22"/>
      <c r="BB48" s="22"/>
      <c r="BC48" s="22"/>
      <c r="BD48" s="13"/>
      <c r="BE48" s="65">
        <v>15586.18639238482</v>
      </c>
      <c r="BF48" s="80" vm="115">
        <v>15080.05737</v>
      </c>
      <c r="BG48" s="72">
        <v>506.12902238481911</v>
      </c>
      <c r="BH48" s="73">
        <v>3.3562804833335846E-2</v>
      </c>
      <c r="BI48" s="22"/>
      <c r="BJ48" s="30"/>
      <c r="BK48" s="30"/>
      <c r="BL48" s="22"/>
      <c r="BM48" s="22"/>
      <c r="BN48" s="22"/>
      <c r="BO48" s="22"/>
      <c r="BP48" s="22"/>
      <c r="BQ48" s="22"/>
      <c r="BR48" s="22"/>
      <c r="BS48" s="22"/>
      <c r="BT48" s="22"/>
      <c r="BU48" s="13"/>
      <c r="BV48" s="65">
        <v>7840.5458600000002</v>
      </c>
      <c r="BW48" s="80" vm="166">
        <v>7351.8704200000002</v>
      </c>
      <c r="BX48" s="72">
        <v>488.67543999999998</v>
      </c>
      <c r="BY48" s="73">
        <v>6.6469539325748839E-2</v>
      </c>
      <c r="BZ48" s="22"/>
      <c r="CA48" s="30"/>
      <c r="CB48" s="30"/>
      <c r="CC48" s="22"/>
      <c r="CD48" s="22"/>
      <c r="CE48" s="22"/>
      <c r="CF48" s="22"/>
      <c r="CG48" s="22"/>
      <c r="CH48" s="22"/>
      <c r="CI48" s="22"/>
      <c r="CJ48" s="22"/>
      <c r="CK48" s="22"/>
      <c r="CL48" s="13"/>
      <c r="CM48" s="65">
        <v>8919.9037887543127</v>
      </c>
      <c r="CN48" s="80" vm="216">
        <v>8254.2697928691523</v>
      </c>
      <c r="CO48" s="72">
        <v>665.6339958851604</v>
      </c>
      <c r="CP48" s="73">
        <v>8.0641172700727681E-2</v>
      </c>
      <c r="CQ48" s="22"/>
      <c r="CR48" s="30"/>
      <c r="CS48" s="30"/>
      <c r="CT48" s="22"/>
      <c r="CU48" s="22"/>
      <c r="CV48" s="22"/>
      <c r="CW48" s="22"/>
      <c r="CX48" s="22"/>
      <c r="CY48" s="22"/>
      <c r="CZ48" s="22"/>
      <c r="DA48" s="22"/>
      <c r="DB48" s="22"/>
      <c r="DC48" s="13"/>
      <c r="DD48" s="65">
        <v>2132</v>
      </c>
      <c r="DE48" s="80" vm="267">
        <v>1993</v>
      </c>
      <c r="DF48" s="72">
        <v>139</v>
      </c>
      <c r="DG48" s="73">
        <v>6.9744104365278448E-2</v>
      </c>
      <c r="DH48" s="22"/>
      <c r="DI48" s="30"/>
      <c r="DJ48" s="30"/>
      <c r="DK48" s="22"/>
      <c r="DL48" s="22"/>
      <c r="DM48" s="22"/>
      <c r="DN48" s="22"/>
      <c r="DO48" s="22"/>
      <c r="DP48" s="22"/>
      <c r="DQ48" s="22"/>
      <c r="DR48" s="22"/>
      <c r="DS48" s="22"/>
      <c r="DT48" s="13"/>
      <c r="DU48" s="65">
        <v>16639.8714</v>
      </c>
      <c r="DV48" s="80" vm="319">
        <v>9996.224400000001</v>
      </c>
      <c r="DW48" s="72">
        <v>6643.646999999999</v>
      </c>
      <c r="DX48" s="73">
        <v>0.6646156322781227</v>
      </c>
      <c r="DY48" s="22"/>
      <c r="DZ48" s="30"/>
      <c r="EA48" s="30"/>
      <c r="EB48" s="22"/>
      <c r="EC48" s="22"/>
      <c r="ED48" s="22"/>
      <c r="EE48" s="22"/>
      <c r="EF48" s="22"/>
      <c r="EG48" s="22"/>
      <c r="EH48" s="22"/>
      <c r="EI48" s="22"/>
      <c r="EJ48" s="22"/>
      <c r="EK48" s="13"/>
      <c r="EL48" s="65">
        <v>10574.688</v>
      </c>
      <c r="EM48" s="80" vm="371">
        <v>5642.4030000000002</v>
      </c>
      <c r="EN48" s="72">
        <v>4932.2849999999999</v>
      </c>
      <c r="EO48" s="73">
        <v>0.87414617495418168</v>
      </c>
      <c r="EP48" s="22"/>
      <c r="EQ48" s="30"/>
      <c r="ER48" s="30"/>
      <c r="ES48" s="22"/>
      <c r="ET48" s="22"/>
      <c r="EU48" s="22"/>
      <c r="EV48" s="22"/>
      <c r="EW48" s="22"/>
      <c r="EX48" s="22"/>
      <c r="EY48" s="22"/>
      <c r="EZ48" s="22"/>
      <c r="FA48" s="22"/>
      <c r="FB48" s="13"/>
      <c r="FC48" s="65">
        <v>267.16266989999997</v>
      </c>
      <c r="FD48" s="80" vm="423">
        <v>286.58914000000004</v>
      </c>
      <c r="FE48" s="72">
        <v>-19.426470100000074</v>
      </c>
      <c r="FF48" s="73">
        <v>-6.7785088088125334E-2</v>
      </c>
      <c r="FG48" s="22"/>
      <c r="FH48" s="30"/>
      <c r="FI48" s="30"/>
      <c r="FJ48" s="22"/>
      <c r="FK48" s="22"/>
      <c r="FL48" s="22"/>
      <c r="FM48" s="22"/>
      <c r="FN48" s="22"/>
      <c r="FO48" s="22"/>
      <c r="FP48" s="22"/>
      <c r="FQ48" s="22"/>
      <c r="FR48" s="22"/>
      <c r="FS48" s="13"/>
    </row>
    <row r="49" spans="1:175" x14ac:dyDescent="0.2">
      <c r="A49" s="42">
        <v>642</v>
      </c>
      <c r="B49" s="67" t="str">
        <f>VLOOKUP($A49&amp;B$1,TEXTDF,(SPRCODE="DE")*2+(SPRCODE="FR")*3,FALSE)</f>
        <v>Veränderung versicherungstechnische Rückstellungen</v>
      </c>
      <c r="C49" s="67"/>
      <c r="D49" s="67"/>
      <c r="E49" s="67"/>
      <c r="F49" s="68">
        <f>+SUBTOTAL(9,F50:F60)</f>
        <v>-19385605.104818646</v>
      </c>
      <c r="G49" s="68">
        <f>+SUBTOTAL(9,G50:G60)</f>
        <v>-1148804.391662342</v>
      </c>
      <c r="H49" s="69">
        <f t="shared" si="8"/>
        <v>-18236800.713156305</v>
      </c>
      <c r="I49" s="70">
        <f t="shared" si="10"/>
        <v>15.874591745568889</v>
      </c>
      <c r="J49" s="22"/>
      <c r="K49" s="80"/>
      <c r="L49" s="80"/>
      <c r="M49" s="22"/>
      <c r="N49" s="22"/>
      <c r="O49" s="22"/>
      <c r="P49" s="22"/>
      <c r="Q49" s="22"/>
      <c r="R49" s="22"/>
      <c r="S49" s="22"/>
      <c r="T49" s="22"/>
      <c r="U49" s="22"/>
      <c r="V49" s="13"/>
      <c r="W49" s="68">
        <v>4604641.0354900127</v>
      </c>
      <c r="X49" s="68">
        <v>1520394.1959062959</v>
      </c>
      <c r="Y49" s="69">
        <v>3084246.8395837168</v>
      </c>
      <c r="Z49" s="70">
        <v>2.0285836711874712</v>
      </c>
      <c r="AA49" s="22"/>
      <c r="AB49" s="30"/>
      <c r="AC49" s="30"/>
      <c r="AD49" s="22"/>
      <c r="AE49" s="22"/>
      <c r="AF49" s="22"/>
      <c r="AG49" s="22"/>
      <c r="AH49" s="22"/>
      <c r="AI49" s="22"/>
      <c r="AJ49" s="22"/>
      <c r="AK49" s="22"/>
      <c r="AL49" s="22"/>
      <c r="AM49" s="13"/>
      <c r="AN49" s="68">
        <v>-25145115.707427159</v>
      </c>
      <c r="AO49" s="68">
        <v>-3114465.1396599994</v>
      </c>
      <c r="AP49" s="69">
        <v>-22030650.567767158</v>
      </c>
      <c r="AQ49" s="70">
        <v>7.0736545698412296</v>
      </c>
      <c r="AR49" s="22"/>
      <c r="AS49" s="30"/>
      <c r="AT49" s="30"/>
      <c r="AU49" s="22"/>
      <c r="AV49" s="22"/>
      <c r="AW49" s="22"/>
      <c r="AX49" s="22"/>
      <c r="AY49" s="22"/>
      <c r="AZ49" s="22"/>
      <c r="BA49" s="22"/>
      <c r="BB49" s="22"/>
      <c r="BC49" s="22"/>
      <c r="BD49" s="13"/>
      <c r="BE49" s="68">
        <v>542983.65953333455</v>
      </c>
      <c r="BF49" s="68">
        <v>143048.10043000005</v>
      </c>
      <c r="BG49" s="69">
        <v>399935.5591033345</v>
      </c>
      <c r="BH49" s="70">
        <v>2.7958117437500762</v>
      </c>
      <c r="BI49" s="22"/>
      <c r="BJ49" s="30"/>
      <c r="BK49" s="30"/>
      <c r="BL49" s="22"/>
      <c r="BM49" s="22"/>
      <c r="BN49" s="22"/>
      <c r="BO49" s="22"/>
      <c r="BP49" s="22"/>
      <c r="BQ49" s="22"/>
      <c r="BR49" s="22"/>
      <c r="BS49" s="22"/>
      <c r="BT49" s="22"/>
      <c r="BU49" s="13"/>
      <c r="BV49" s="68">
        <v>446569.35063000012</v>
      </c>
      <c r="BW49" s="68">
        <v>542263.40509999986</v>
      </c>
      <c r="BX49" s="69">
        <v>-95694.054469999741</v>
      </c>
      <c r="BY49" s="70">
        <v>-0.17647153315159192</v>
      </c>
      <c r="BZ49" s="22"/>
      <c r="CA49" s="30"/>
      <c r="CB49" s="30"/>
      <c r="CC49" s="22"/>
      <c r="CD49" s="22"/>
      <c r="CE49" s="22"/>
      <c r="CF49" s="22"/>
      <c r="CG49" s="22"/>
      <c r="CH49" s="22"/>
      <c r="CI49" s="22"/>
      <c r="CJ49" s="22"/>
      <c r="CK49" s="22"/>
      <c r="CL49" s="13"/>
      <c r="CM49" s="68">
        <v>178896.59695000097</v>
      </c>
      <c r="CN49" s="68">
        <v>-114644.17594999939</v>
      </c>
      <c r="CO49" s="69">
        <v>293540.77290000033</v>
      </c>
      <c r="CP49" s="70">
        <v>-2.5604508076190844</v>
      </c>
      <c r="CQ49" s="22"/>
      <c r="CR49" s="30"/>
      <c r="CS49" s="30"/>
      <c r="CT49" s="22"/>
      <c r="CU49" s="22"/>
      <c r="CV49" s="22"/>
      <c r="CW49" s="22"/>
      <c r="CX49" s="22"/>
      <c r="CY49" s="22"/>
      <c r="CZ49" s="22"/>
      <c r="DA49" s="22"/>
      <c r="DB49" s="22"/>
      <c r="DC49" s="13"/>
      <c r="DD49" s="68">
        <v>-12896.588429999701</v>
      </c>
      <c r="DE49" s="68">
        <v>101968.83806743617</v>
      </c>
      <c r="DF49" s="69">
        <v>-114865.42649743587</v>
      </c>
      <c r="DG49" s="70">
        <v>-1.1264757809780146</v>
      </c>
      <c r="DH49" s="22"/>
      <c r="DI49" s="30"/>
      <c r="DJ49" s="30"/>
      <c r="DK49" s="22"/>
      <c r="DL49" s="22"/>
      <c r="DM49" s="22"/>
      <c r="DN49" s="22"/>
      <c r="DO49" s="22"/>
      <c r="DP49" s="22"/>
      <c r="DQ49" s="22"/>
      <c r="DR49" s="22"/>
      <c r="DS49" s="22"/>
      <c r="DT49" s="13"/>
      <c r="DU49" s="68">
        <v>21140.301021437168</v>
      </c>
      <c r="DV49" s="68">
        <v>-156477.81426127884</v>
      </c>
      <c r="DW49" s="69">
        <v>177618.115282716</v>
      </c>
      <c r="DX49" s="70">
        <v>-1.1351009478323755</v>
      </c>
      <c r="DY49" s="22"/>
      <c r="DZ49" s="30"/>
      <c r="EA49" s="30"/>
      <c r="EB49" s="22"/>
      <c r="EC49" s="22"/>
      <c r="ED49" s="22"/>
      <c r="EE49" s="22"/>
      <c r="EF49" s="22"/>
      <c r="EG49" s="22"/>
      <c r="EH49" s="22"/>
      <c r="EI49" s="22"/>
      <c r="EJ49" s="22"/>
      <c r="EK49" s="13"/>
      <c r="EL49" s="68">
        <v>-23311.68803626965</v>
      </c>
      <c r="EM49" s="68">
        <v>-62480.066624795218</v>
      </c>
      <c r="EN49" s="69">
        <v>39168.378588525564</v>
      </c>
      <c r="EO49" s="70">
        <v>-0.6268939952279371</v>
      </c>
      <c r="EP49" s="22"/>
      <c r="EQ49" s="30"/>
      <c r="ER49" s="30"/>
      <c r="ES49" s="22"/>
      <c r="ET49" s="22"/>
      <c r="EU49" s="22"/>
      <c r="EV49" s="22"/>
      <c r="EW49" s="22"/>
      <c r="EX49" s="22"/>
      <c r="EY49" s="22"/>
      <c r="EZ49" s="22"/>
      <c r="FA49" s="22"/>
      <c r="FB49" s="13"/>
      <c r="FC49" s="68">
        <v>1487.935450000029</v>
      </c>
      <c r="FD49" s="68">
        <v>-8411.7346700000253</v>
      </c>
      <c r="FE49" s="69">
        <v>9899.6701200000534</v>
      </c>
      <c r="FF49" s="70">
        <v>-1.1768880627329659</v>
      </c>
      <c r="FG49" s="22"/>
      <c r="FH49" s="30"/>
      <c r="FI49" s="30"/>
      <c r="FJ49" s="22"/>
      <c r="FK49" s="22"/>
      <c r="FL49" s="22"/>
      <c r="FM49" s="22"/>
      <c r="FN49" s="22"/>
      <c r="FO49" s="22"/>
      <c r="FP49" s="22"/>
      <c r="FQ49" s="22"/>
      <c r="FR49" s="22"/>
      <c r="FS49" s="13"/>
    </row>
    <row r="50" spans="1:175" x14ac:dyDescent="0.2">
      <c r="A50" s="42">
        <v>643</v>
      </c>
      <c r="B50" s="46"/>
      <c r="C50" s="71" t="str">
        <f t="shared" ref="C50:C60" si="15">VLOOKUP($A50&amp;C$1,TEXTDF,(SPRCODE="DE")*2+(SPRCODE="FR")*3,FALSE)</f>
        <v>Altersguthaben</v>
      </c>
      <c r="D50" s="71"/>
      <c r="E50" s="71"/>
      <c r="F50" s="65">
        <f t="shared" ref="F50:F65" si="16">+W50*$G$5+AN50*$H$5+BE50*$I$5+BV50*$K$5+CM50*$L$5+DD50*$M$5+DU50*$N$5+EL50*$P$5+FC50*$Q$5</f>
        <v>-20975067.663528696</v>
      </c>
      <c r="G50" s="65">
        <f t="shared" ref="G50:G65" si="17">+X50*$G$5+AO50*$H$5+BF50*$I$5+BW50*$K$5+CN50*$L$5+DE50*$M$5+DV50*$N$5+EM50*$P$5+FD50*$Q$5</f>
        <v>-2439632.2868236853</v>
      </c>
      <c r="H50" s="72">
        <f t="shared" si="8"/>
        <v>-18535435.376705009</v>
      </c>
      <c r="I50" s="73">
        <f t="shared" si="10"/>
        <v>7.5976348881812381</v>
      </c>
      <c r="J50" s="22"/>
      <c r="K50" s="80"/>
      <c r="L50" s="80"/>
      <c r="M50" s="22"/>
      <c r="N50" s="22"/>
      <c r="O50" s="22"/>
      <c r="P50" s="22"/>
      <c r="Q50" s="22"/>
      <c r="R50" s="22"/>
      <c r="S50" s="22"/>
      <c r="T50" s="22"/>
      <c r="U50" s="22"/>
      <c r="V50" s="13"/>
      <c r="W50" s="65">
        <v>3445934.4019001424</v>
      </c>
      <c r="X50" s="65">
        <v>495268.96748996526</v>
      </c>
      <c r="Y50" s="72">
        <v>2950665.4344101772</v>
      </c>
      <c r="Z50" s="73">
        <v>5.957703042377597</v>
      </c>
      <c r="AA50" s="22"/>
      <c r="AB50" s="30"/>
      <c r="AC50" s="30"/>
      <c r="AD50" s="22"/>
      <c r="AE50" s="22"/>
      <c r="AF50" s="22"/>
      <c r="AG50" s="22"/>
      <c r="AH50" s="22"/>
      <c r="AI50" s="22"/>
      <c r="AJ50" s="22"/>
      <c r="AK50" s="22"/>
      <c r="AL50" s="22"/>
      <c r="AM50" s="13"/>
      <c r="AN50" s="65">
        <v>-24564057</v>
      </c>
      <c r="AO50" s="65">
        <v>-2956782</v>
      </c>
      <c r="AP50" s="72">
        <v>-21607275</v>
      </c>
      <c r="AQ50" s="73">
        <v>7.3076997221979845</v>
      </c>
      <c r="AR50" s="22"/>
      <c r="AS50" s="30"/>
      <c r="AT50" s="30"/>
      <c r="AU50" s="22"/>
      <c r="AV50" s="22"/>
      <c r="AW50" s="22"/>
      <c r="AX50" s="22"/>
      <c r="AY50" s="22"/>
      <c r="AZ50" s="22"/>
      <c r="BA50" s="22"/>
      <c r="BB50" s="22"/>
      <c r="BC50" s="22"/>
      <c r="BD50" s="13"/>
      <c r="BE50" s="65">
        <v>294048.87796000089</v>
      </c>
      <c r="BF50" s="65">
        <v>-137761.28270999994</v>
      </c>
      <c r="BG50" s="72">
        <v>431810.16067000083</v>
      </c>
      <c r="BH50" s="73">
        <v>-3.1344812720639412</v>
      </c>
      <c r="BI50" s="22"/>
      <c r="BJ50" s="30"/>
      <c r="BK50" s="30"/>
      <c r="BL50" s="22"/>
      <c r="BM50" s="22"/>
      <c r="BN50" s="22"/>
      <c r="BO50" s="22"/>
      <c r="BP50" s="22"/>
      <c r="BQ50" s="22"/>
      <c r="BR50" s="22"/>
      <c r="BS50" s="22"/>
      <c r="BT50" s="22"/>
      <c r="BU50" s="13"/>
      <c r="BV50" s="65">
        <v>-23408.17499999993</v>
      </c>
      <c r="BW50" s="65">
        <v>393233.31700000004</v>
      </c>
      <c r="BX50" s="72">
        <v>-416641.49199999997</v>
      </c>
      <c r="BY50" s="73">
        <v>-1.059527445890349</v>
      </c>
      <c r="BZ50" s="22"/>
      <c r="CA50" s="30"/>
      <c r="CB50" s="30"/>
      <c r="CC50" s="22"/>
      <c r="CD50" s="22"/>
      <c r="CE50" s="22"/>
      <c r="CF50" s="22"/>
      <c r="CG50" s="22"/>
      <c r="CH50" s="22"/>
      <c r="CI50" s="22"/>
      <c r="CJ50" s="22"/>
      <c r="CK50" s="22"/>
      <c r="CL50" s="13"/>
      <c r="CM50" s="65">
        <v>5948.4026999995112</v>
      </c>
      <c r="CN50" s="65">
        <v>-176691.11000000034</v>
      </c>
      <c r="CO50" s="72">
        <v>182639.51269999985</v>
      </c>
      <c r="CP50" s="73">
        <v>-1.0336655460481261</v>
      </c>
      <c r="CQ50" s="22"/>
      <c r="CR50" s="30"/>
      <c r="CS50" s="30"/>
      <c r="CT50" s="22"/>
      <c r="CU50" s="22"/>
      <c r="CV50" s="22"/>
      <c r="CW50" s="22"/>
      <c r="CX50" s="22"/>
      <c r="CY50" s="22"/>
      <c r="CZ50" s="22"/>
      <c r="DA50" s="22"/>
      <c r="DB50" s="22"/>
      <c r="DC50" s="13"/>
      <c r="DD50" s="65">
        <v>-41533</v>
      </c>
      <c r="DE50" s="65">
        <v>83293.117880001693</v>
      </c>
      <c r="DF50" s="72">
        <v>-124826.11788000169</v>
      </c>
      <c r="DG50" s="73">
        <v>-1.4986366347797853</v>
      </c>
      <c r="DH50" s="22"/>
      <c r="DI50" s="30"/>
      <c r="DJ50" s="30"/>
      <c r="DK50" s="22"/>
      <c r="DL50" s="22"/>
      <c r="DM50" s="22"/>
      <c r="DN50" s="22"/>
      <c r="DO50" s="22"/>
      <c r="DP50" s="22"/>
      <c r="DQ50" s="22"/>
      <c r="DR50" s="22"/>
      <c r="DS50" s="22"/>
      <c r="DT50" s="13"/>
      <c r="DU50" s="65">
        <v>-91783.177438837942</v>
      </c>
      <c r="DV50" s="65">
        <v>-139776.62268365151</v>
      </c>
      <c r="DW50" s="72">
        <v>47993.445244813571</v>
      </c>
      <c r="DX50" s="73">
        <v>-0.34335816907977812</v>
      </c>
      <c r="DY50" s="22"/>
      <c r="DZ50" s="30"/>
      <c r="EA50" s="30"/>
      <c r="EB50" s="22"/>
      <c r="EC50" s="22"/>
      <c r="ED50" s="22"/>
      <c r="EE50" s="22"/>
      <c r="EF50" s="22"/>
      <c r="EG50" s="22"/>
      <c r="EH50" s="22"/>
      <c r="EI50" s="22"/>
      <c r="EJ50" s="22"/>
      <c r="EK50" s="13"/>
      <c r="EL50" s="65">
        <v>0</v>
      </c>
      <c r="EM50" s="65">
        <v>0</v>
      </c>
      <c r="EN50" s="72">
        <v>0</v>
      </c>
      <c r="EO50" s="73" t="s">
        <v>589</v>
      </c>
      <c r="EP50" s="22"/>
      <c r="EQ50" s="30"/>
      <c r="ER50" s="30"/>
      <c r="ES50" s="22"/>
      <c r="ET50" s="22"/>
      <c r="EU50" s="22"/>
      <c r="EV50" s="22"/>
      <c r="EW50" s="22"/>
      <c r="EX50" s="22"/>
      <c r="EY50" s="22"/>
      <c r="EZ50" s="22"/>
      <c r="FA50" s="22"/>
      <c r="FB50" s="13"/>
      <c r="FC50" s="65">
        <v>-217.99365000000034</v>
      </c>
      <c r="FD50" s="65">
        <v>-416.67379999999957</v>
      </c>
      <c r="FE50" s="72">
        <v>198.68014999999923</v>
      </c>
      <c r="FF50" s="73">
        <v>-0.47682419676974996</v>
      </c>
      <c r="FG50" s="22"/>
      <c r="FH50" s="30"/>
      <c r="FI50" s="30"/>
      <c r="FJ50" s="22"/>
      <c r="FK50" s="22"/>
      <c r="FL50" s="22"/>
      <c r="FM50" s="22"/>
      <c r="FN50" s="22"/>
      <c r="FO50" s="22"/>
      <c r="FP50" s="22"/>
      <c r="FQ50" s="22"/>
      <c r="FR50" s="22"/>
      <c r="FS50" s="13"/>
    </row>
    <row r="51" spans="1:175" x14ac:dyDescent="0.2">
      <c r="A51" s="42">
        <v>644</v>
      </c>
      <c r="B51" s="46"/>
      <c r="C51" s="71" t="str">
        <f t="shared" si="15"/>
        <v>Rückstellung für zukünftige Umwandlungssatzverluste</v>
      </c>
      <c r="D51" s="71"/>
      <c r="E51" s="71"/>
      <c r="F51" s="65">
        <f t="shared" si="16"/>
        <v>-276439.33189679153</v>
      </c>
      <c r="G51" s="80">
        <f t="shared" si="17"/>
        <v>-506207.82272915804</v>
      </c>
      <c r="H51" s="72">
        <f t="shared" si="8"/>
        <v>229768.49083236651</v>
      </c>
      <c r="I51" s="73">
        <f t="shared" si="10"/>
        <v>-0.45390150154850939</v>
      </c>
      <c r="J51" s="22"/>
      <c r="K51" s="80"/>
      <c r="L51" s="80"/>
      <c r="M51" s="22"/>
      <c r="N51" s="22"/>
      <c r="O51" s="22"/>
      <c r="P51" s="22"/>
      <c r="Q51" s="22"/>
      <c r="R51" s="22"/>
      <c r="S51" s="22"/>
      <c r="T51" s="22"/>
      <c r="U51" s="22"/>
      <c r="V51" s="13"/>
      <c r="W51" s="65">
        <v>-157700</v>
      </c>
      <c r="X51" s="80" vm="14">
        <v>41800.000000000466</v>
      </c>
      <c r="Y51" s="72">
        <v>-199500.00000000047</v>
      </c>
      <c r="Z51" s="73">
        <v>-4.7727272727272307</v>
      </c>
      <c r="AA51" s="22"/>
      <c r="AB51" s="30"/>
      <c r="AC51" s="30"/>
      <c r="AD51" s="22"/>
      <c r="AE51" s="22"/>
      <c r="AF51" s="22"/>
      <c r="AG51" s="22"/>
      <c r="AH51" s="22"/>
      <c r="AI51" s="22"/>
      <c r="AJ51" s="22"/>
      <c r="AK51" s="22"/>
      <c r="AL51" s="22"/>
      <c r="AM51" s="13"/>
      <c r="AN51" s="65">
        <v>-82573.458810000011</v>
      </c>
      <c r="AO51" s="80" vm="64">
        <v>-733456.29926999996</v>
      </c>
      <c r="AP51" s="72">
        <v>650882.84045999998</v>
      </c>
      <c r="AQ51" s="73">
        <v>-0.88741870661935229</v>
      </c>
      <c r="AR51" s="22"/>
      <c r="AS51" s="30"/>
      <c r="AT51" s="30"/>
      <c r="AU51" s="22"/>
      <c r="AV51" s="22"/>
      <c r="AW51" s="22"/>
      <c r="AX51" s="22"/>
      <c r="AY51" s="22"/>
      <c r="AZ51" s="22"/>
      <c r="BA51" s="22"/>
      <c r="BB51" s="22"/>
      <c r="BC51" s="22"/>
      <c r="BD51" s="13"/>
      <c r="BE51" s="65">
        <v>19200</v>
      </c>
      <c r="BF51" s="80" vm="116">
        <v>33700</v>
      </c>
      <c r="BG51" s="72">
        <v>-14500</v>
      </c>
      <c r="BH51" s="73">
        <v>-0.43026706231454004</v>
      </c>
      <c r="BI51" s="22"/>
      <c r="BJ51" s="30"/>
      <c r="BK51" s="30"/>
      <c r="BL51" s="22"/>
      <c r="BM51" s="22"/>
      <c r="BN51" s="22"/>
      <c r="BO51" s="22"/>
      <c r="BP51" s="22"/>
      <c r="BQ51" s="22"/>
      <c r="BR51" s="22"/>
      <c r="BS51" s="22"/>
      <c r="BT51" s="22"/>
      <c r="BU51" s="13"/>
      <c r="BV51" s="65">
        <v>-61100</v>
      </c>
      <c r="BW51" s="80" vm="167">
        <v>75700</v>
      </c>
      <c r="BX51" s="72">
        <v>-136800</v>
      </c>
      <c r="BY51" s="73">
        <v>-1.8071334214002643</v>
      </c>
      <c r="BZ51" s="22"/>
      <c r="CA51" s="30"/>
      <c r="CB51" s="30"/>
      <c r="CC51" s="22"/>
      <c r="CD51" s="22"/>
      <c r="CE51" s="22"/>
      <c r="CF51" s="22"/>
      <c r="CG51" s="22"/>
      <c r="CH51" s="22"/>
      <c r="CI51" s="22"/>
      <c r="CJ51" s="22"/>
      <c r="CK51" s="22"/>
      <c r="CL51" s="13"/>
      <c r="CM51" s="65">
        <v>10500</v>
      </c>
      <c r="CN51" s="80" vm="217">
        <v>54000</v>
      </c>
      <c r="CO51" s="72">
        <v>-43500</v>
      </c>
      <c r="CP51" s="73">
        <v>-0.80555555555555558</v>
      </c>
      <c r="CQ51" s="22"/>
      <c r="CR51" s="30"/>
      <c r="CS51" s="30"/>
      <c r="CT51" s="22"/>
      <c r="CU51" s="22"/>
      <c r="CV51" s="22"/>
      <c r="CW51" s="22"/>
      <c r="CX51" s="22"/>
      <c r="CY51" s="22"/>
      <c r="CZ51" s="22"/>
      <c r="DA51" s="22"/>
      <c r="DB51" s="22"/>
      <c r="DC51" s="13"/>
      <c r="DD51" s="65">
        <v>1300</v>
      </c>
      <c r="DE51" s="80" vm="268">
        <v>12800</v>
      </c>
      <c r="DF51" s="72">
        <v>-11500</v>
      </c>
      <c r="DG51" s="73">
        <v>-0.8984375</v>
      </c>
      <c r="DH51" s="22"/>
      <c r="DI51" s="30"/>
      <c r="DJ51" s="30"/>
      <c r="DK51" s="22"/>
      <c r="DL51" s="22"/>
      <c r="DM51" s="22"/>
      <c r="DN51" s="22"/>
      <c r="DO51" s="22"/>
      <c r="DP51" s="22"/>
      <c r="DQ51" s="22"/>
      <c r="DR51" s="22"/>
      <c r="DS51" s="22"/>
      <c r="DT51" s="13"/>
      <c r="DU51" s="65">
        <v>-6066.0210867915048</v>
      </c>
      <c r="DV51" s="80" vm="320">
        <v>9247.3945408414475</v>
      </c>
      <c r="DW51" s="72">
        <v>-15313.415627632952</v>
      </c>
      <c r="DX51" s="73">
        <v>-1.6559708315678223</v>
      </c>
      <c r="DY51" s="22"/>
      <c r="DZ51" s="30"/>
      <c r="EA51" s="30"/>
      <c r="EB51" s="22"/>
      <c r="EC51" s="22"/>
      <c r="ED51" s="22"/>
      <c r="EE51" s="22"/>
      <c r="EF51" s="22"/>
      <c r="EG51" s="22"/>
      <c r="EH51" s="22"/>
      <c r="EI51" s="22"/>
      <c r="EJ51" s="22"/>
      <c r="EK51" s="13"/>
      <c r="EL51" s="65">
        <v>0</v>
      </c>
      <c r="EM51" s="80" vm="372">
        <v>0</v>
      </c>
      <c r="EN51" s="72">
        <v>0</v>
      </c>
      <c r="EO51" s="73" t="s">
        <v>589</v>
      </c>
      <c r="EP51" s="22"/>
      <c r="EQ51" s="30"/>
      <c r="ER51" s="30"/>
      <c r="ES51" s="22"/>
      <c r="ET51" s="22"/>
      <c r="EU51" s="22"/>
      <c r="EV51" s="22"/>
      <c r="EW51" s="22"/>
      <c r="EX51" s="22"/>
      <c r="EY51" s="22"/>
      <c r="EZ51" s="22"/>
      <c r="FA51" s="22"/>
      <c r="FB51" s="13"/>
      <c r="FC51" s="65">
        <v>0.14799999999999969</v>
      </c>
      <c r="FD51" s="80" vm="424">
        <v>1.0820000000000007</v>
      </c>
      <c r="FE51" s="72">
        <v>-0.93400000000000105</v>
      </c>
      <c r="FF51" s="73">
        <v>-0.86321626617375269</v>
      </c>
      <c r="FG51" s="22"/>
      <c r="FH51" s="30"/>
      <c r="FI51" s="30"/>
      <c r="FJ51" s="22"/>
      <c r="FK51" s="22"/>
      <c r="FL51" s="22"/>
      <c r="FM51" s="22"/>
      <c r="FN51" s="22"/>
      <c r="FO51" s="22"/>
      <c r="FP51" s="22"/>
      <c r="FQ51" s="22"/>
      <c r="FR51" s="22"/>
      <c r="FS51" s="13"/>
    </row>
    <row r="52" spans="1:175" x14ac:dyDescent="0.2">
      <c r="A52" s="42">
        <v>645</v>
      </c>
      <c r="B52" s="46"/>
      <c r="C52" s="71" t="str">
        <f t="shared" si="15"/>
        <v>Deckungskapital für laufende Alters- und Hinterbliebenenrenten</v>
      </c>
      <c r="D52" s="71"/>
      <c r="E52" s="71"/>
      <c r="F52" s="65">
        <f t="shared" si="16"/>
        <v>1055233.6212138587</v>
      </c>
      <c r="G52" s="65">
        <f t="shared" si="17"/>
        <v>2092027.1441494857</v>
      </c>
      <c r="H52" s="72">
        <f t="shared" si="8"/>
        <v>-1036793.522935627</v>
      </c>
      <c r="I52" s="73">
        <f t="shared" si="10"/>
        <v>-0.49559276792134344</v>
      </c>
      <c r="J52" s="22"/>
      <c r="K52" s="80"/>
      <c r="L52" s="80"/>
      <c r="M52" s="22"/>
      <c r="N52" s="22"/>
      <c r="O52" s="22"/>
      <c r="P52" s="22"/>
      <c r="Q52" s="22"/>
      <c r="R52" s="22"/>
      <c r="S52" s="22"/>
      <c r="T52" s="22"/>
      <c r="U52" s="22"/>
      <c r="V52" s="13"/>
      <c r="W52" s="65">
        <v>747450.89751002262</v>
      </c>
      <c r="X52" s="65">
        <v>820752.11718999967</v>
      </c>
      <c r="Y52" s="72">
        <v>-73301.219679977046</v>
      </c>
      <c r="Z52" s="73">
        <v>-8.9309814918221209E-2</v>
      </c>
      <c r="AA52" s="22"/>
      <c r="AB52" s="30"/>
      <c r="AC52" s="30"/>
      <c r="AD52" s="22"/>
      <c r="AE52" s="22"/>
      <c r="AF52" s="22"/>
      <c r="AG52" s="22"/>
      <c r="AH52" s="22"/>
      <c r="AI52" s="22"/>
      <c r="AJ52" s="22"/>
      <c r="AK52" s="22"/>
      <c r="AL52" s="22"/>
      <c r="AM52" s="13"/>
      <c r="AN52" s="65">
        <v>-221959</v>
      </c>
      <c r="AO52" s="65">
        <v>513956</v>
      </c>
      <c r="AP52" s="72">
        <v>-735915</v>
      </c>
      <c r="AQ52" s="73">
        <v>-1.4318638171360973</v>
      </c>
      <c r="AR52" s="22"/>
      <c r="AS52" s="30"/>
      <c r="AT52" s="30"/>
      <c r="AU52" s="22"/>
      <c r="AV52" s="22"/>
      <c r="AW52" s="22"/>
      <c r="AX52" s="22"/>
      <c r="AY52" s="22"/>
      <c r="AZ52" s="22"/>
      <c r="BA52" s="22"/>
      <c r="BB52" s="22"/>
      <c r="BC52" s="22"/>
      <c r="BD52" s="13"/>
      <c r="BE52" s="65">
        <v>194103.64002000011</v>
      </c>
      <c r="BF52" s="65">
        <v>168931.66352</v>
      </c>
      <c r="BG52" s="72">
        <v>25171.976500000106</v>
      </c>
      <c r="BH52" s="73">
        <v>0.14900685860481078</v>
      </c>
      <c r="BI52" s="22"/>
      <c r="BJ52" s="30"/>
      <c r="BK52" s="30"/>
      <c r="BL52" s="22"/>
      <c r="BM52" s="22"/>
      <c r="BN52" s="22"/>
      <c r="BO52" s="22"/>
      <c r="BP52" s="22"/>
      <c r="BQ52" s="22"/>
      <c r="BR52" s="22"/>
      <c r="BS52" s="22"/>
      <c r="BT52" s="22"/>
      <c r="BU52" s="13"/>
      <c r="BV52" s="65">
        <v>218001.226</v>
      </c>
      <c r="BW52" s="65">
        <v>209922.288</v>
      </c>
      <c r="BX52" s="72">
        <v>8078.9379999999946</v>
      </c>
      <c r="BY52" s="73">
        <v>3.8485375121292575E-2</v>
      </c>
      <c r="BZ52" s="22"/>
      <c r="CA52" s="30"/>
      <c r="CB52" s="30"/>
      <c r="CC52" s="22"/>
      <c r="CD52" s="22"/>
      <c r="CE52" s="22"/>
      <c r="CF52" s="22"/>
      <c r="CG52" s="22"/>
      <c r="CH52" s="22"/>
      <c r="CI52" s="22"/>
      <c r="CJ52" s="22"/>
      <c r="CK52" s="22"/>
      <c r="CL52" s="13"/>
      <c r="CM52" s="65">
        <v>108167.62520000007</v>
      </c>
      <c r="CN52" s="65">
        <v>75963.333750000063</v>
      </c>
      <c r="CO52" s="72">
        <v>32204.291450000004</v>
      </c>
      <c r="CP52" s="73">
        <v>0.42394520961897597</v>
      </c>
      <c r="CQ52" s="22"/>
      <c r="CR52" s="30"/>
      <c r="CS52" s="30"/>
      <c r="CT52" s="22"/>
      <c r="CU52" s="22"/>
      <c r="CV52" s="22"/>
      <c r="CW52" s="22"/>
      <c r="CX52" s="22"/>
      <c r="CY52" s="22"/>
      <c r="CZ52" s="22"/>
      <c r="DA52" s="22"/>
      <c r="DB52" s="22"/>
      <c r="DC52" s="13"/>
      <c r="DD52" s="65">
        <v>42618.274200000335</v>
      </c>
      <c r="DE52" s="65">
        <v>87566.196919999944</v>
      </c>
      <c r="DF52" s="72">
        <v>-44947.922719999609</v>
      </c>
      <c r="DG52" s="73">
        <v>-0.51330221365059181</v>
      </c>
      <c r="DH52" s="22"/>
      <c r="DI52" s="30"/>
      <c r="DJ52" s="30"/>
      <c r="DK52" s="22"/>
      <c r="DL52" s="22"/>
      <c r="DM52" s="22"/>
      <c r="DN52" s="22"/>
      <c r="DO52" s="22"/>
      <c r="DP52" s="22"/>
      <c r="DQ52" s="22"/>
      <c r="DR52" s="22"/>
      <c r="DS52" s="22"/>
      <c r="DT52" s="13"/>
      <c r="DU52" s="65">
        <v>-12184.021016164566</v>
      </c>
      <c r="DV52" s="65">
        <v>-11005.684675475117</v>
      </c>
      <c r="DW52" s="72">
        <v>-1178.3363406894496</v>
      </c>
      <c r="DX52" s="73">
        <v>0.10706615494038596</v>
      </c>
      <c r="DY52" s="22"/>
      <c r="DZ52" s="30"/>
      <c r="EA52" s="30"/>
      <c r="EB52" s="22"/>
      <c r="EC52" s="22"/>
      <c r="ED52" s="22"/>
      <c r="EE52" s="22"/>
      <c r="EF52" s="22"/>
      <c r="EG52" s="22"/>
      <c r="EH52" s="22"/>
      <c r="EI52" s="22"/>
      <c r="EJ52" s="22"/>
      <c r="EK52" s="13"/>
      <c r="EL52" s="65">
        <v>-20403.601000000108</v>
      </c>
      <c r="EM52" s="65">
        <v>227158.73449496139</v>
      </c>
      <c r="EN52" s="72">
        <v>-247562.3354949615</v>
      </c>
      <c r="EO52" s="73">
        <v>-1.0898208957069739</v>
      </c>
      <c r="EP52" s="22"/>
      <c r="EQ52" s="30"/>
      <c r="ER52" s="30"/>
      <c r="ES52" s="22"/>
      <c r="ET52" s="22"/>
      <c r="EU52" s="22"/>
      <c r="EV52" s="22"/>
      <c r="EW52" s="22"/>
      <c r="EX52" s="22"/>
      <c r="EY52" s="22"/>
      <c r="EZ52" s="22"/>
      <c r="FA52" s="22"/>
      <c r="FB52" s="13"/>
      <c r="FC52" s="65">
        <v>-561.41970000000219</v>
      </c>
      <c r="FD52" s="65">
        <v>-1217.505049999997</v>
      </c>
      <c r="FE52" s="72">
        <v>656.08534999999483</v>
      </c>
      <c r="FF52" s="73">
        <v>-0.53887690239970376</v>
      </c>
      <c r="FG52" s="22"/>
      <c r="FH52" s="30"/>
      <c r="FI52" s="30"/>
      <c r="FJ52" s="22"/>
      <c r="FK52" s="22"/>
      <c r="FL52" s="22"/>
      <c r="FM52" s="22"/>
      <c r="FN52" s="22"/>
      <c r="FO52" s="22"/>
      <c r="FP52" s="22"/>
      <c r="FQ52" s="22"/>
      <c r="FR52" s="22"/>
      <c r="FS52" s="13"/>
    </row>
    <row r="53" spans="1:175" x14ac:dyDescent="0.2">
      <c r="A53" s="42">
        <v>646</v>
      </c>
      <c r="B53" s="46"/>
      <c r="C53" s="71" t="str">
        <f t="shared" si="15"/>
        <v>Deckungskapital für laufende Invaliden- und Invalidenkinderrenten</v>
      </c>
      <c r="D53" s="71"/>
      <c r="E53" s="71"/>
      <c r="F53" s="65">
        <f t="shared" si="16"/>
        <v>-38782.076257611836</v>
      </c>
      <c r="G53" s="80">
        <f t="shared" si="17"/>
        <v>-72033.233432299399</v>
      </c>
      <c r="H53" s="72">
        <f t="shared" si="8"/>
        <v>33251.157174687563</v>
      </c>
      <c r="I53" s="73">
        <f t="shared" si="10"/>
        <v>-0.46160856024794084</v>
      </c>
      <c r="J53" s="22"/>
      <c r="K53" s="80"/>
      <c r="L53" s="80"/>
      <c r="M53" s="22"/>
      <c r="N53" s="22"/>
      <c r="O53" s="22"/>
      <c r="P53" s="22"/>
      <c r="Q53" s="22"/>
      <c r="R53" s="22"/>
      <c r="S53" s="22"/>
      <c r="T53" s="22"/>
      <c r="U53" s="22"/>
      <c r="V53" s="13"/>
      <c r="W53" s="65">
        <v>68619.163950000424</v>
      </c>
      <c r="X53" s="80" vm="15">
        <v>-30207.55437999987</v>
      </c>
      <c r="Y53" s="72">
        <v>98826.718330000294</v>
      </c>
      <c r="Z53" s="73">
        <v>-3.2715895198531038</v>
      </c>
      <c r="AA53" s="22"/>
      <c r="AB53" s="30"/>
      <c r="AC53" s="30"/>
      <c r="AD53" s="22"/>
      <c r="AE53" s="22"/>
      <c r="AF53" s="22"/>
      <c r="AG53" s="22"/>
      <c r="AH53" s="22"/>
      <c r="AI53" s="22"/>
      <c r="AJ53" s="22"/>
      <c r="AK53" s="22"/>
      <c r="AL53" s="22"/>
      <c r="AM53" s="13"/>
      <c r="AN53" s="65">
        <v>-222726.27392715571</v>
      </c>
      <c r="AO53" s="80" vm="65">
        <v>-38983</v>
      </c>
      <c r="AP53" s="72">
        <v>-183743.27392715571</v>
      </c>
      <c r="AQ53" s="73">
        <v>4.713420566071254</v>
      </c>
      <c r="AR53" s="22"/>
      <c r="AS53" s="30"/>
      <c r="AT53" s="30"/>
      <c r="AU53" s="22"/>
      <c r="AV53" s="22"/>
      <c r="AW53" s="22"/>
      <c r="AX53" s="22"/>
      <c r="AY53" s="22"/>
      <c r="AZ53" s="22"/>
      <c r="BA53" s="22"/>
      <c r="BB53" s="22"/>
      <c r="BC53" s="22"/>
      <c r="BD53" s="13"/>
      <c r="BE53" s="65">
        <v>3058.7827599999905</v>
      </c>
      <c r="BF53" s="80" vm="117">
        <v>7386.39383</v>
      </c>
      <c r="BG53" s="72">
        <v>-4327.6110700000099</v>
      </c>
      <c r="BH53" s="73">
        <v>-0.58588956527383118</v>
      </c>
      <c r="BI53" s="22"/>
      <c r="BJ53" s="30"/>
      <c r="BK53" s="30"/>
      <c r="BL53" s="22"/>
      <c r="BM53" s="22"/>
      <c r="BN53" s="22"/>
      <c r="BO53" s="22"/>
      <c r="BP53" s="22"/>
      <c r="BQ53" s="22"/>
      <c r="BR53" s="22"/>
      <c r="BS53" s="22"/>
      <c r="BT53" s="22"/>
      <c r="BU53" s="13"/>
      <c r="BV53" s="65">
        <v>55923.256999999998</v>
      </c>
      <c r="BW53" s="80" vm="168">
        <v>-23890.637999999999</v>
      </c>
      <c r="BX53" s="72">
        <v>79813.89499999999</v>
      </c>
      <c r="BY53" s="73">
        <v>-3.3408021585693946</v>
      </c>
      <c r="BZ53" s="22"/>
      <c r="CA53" s="30"/>
      <c r="CB53" s="30"/>
      <c r="CC53" s="22"/>
      <c r="CD53" s="22"/>
      <c r="CE53" s="22"/>
      <c r="CF53" s="22"/>
      <c r="CG53" s="22"/>
      <c r="CH53" s="22"/>
      <c r="CI53" s="22"/>
      <c r="CJ53" s="22"/>
      <c r="CK53" s="22"/>
      <c r="CL53" s="13"/>
      <c r="CM53" s="65">
        <v>7301.9725499999367</v>
      </c>
      <c r="CN53" s="80" vm="218">
        <v>-17534.174149999908</v>
      </c>
      <c r="CO53" s="72">
        <v>24836.146699999845</v>
      </c>
      <c r="CP53" s="73">
        <v>-1.4164423421105337</v>
      </c>
      <c r="CQ53" s="22"/>
      <c r="CR53" s="30"/>
      <c r="CS53" s="30"/>
      <c r="CT53" s="22"/>
      <c r="CU53" s="22"/>
      <c r="CV53" s="22"/>
      <c r="CW53" s="22"/>
      <c r="CX53" s="22"/>
      <c r="CY53" s="22"/>
      <c r="CZ53" s="22"/>
      <c r="DA53" s="22"/>
      <c r="DB53" s="22"/>
      <c r="DC53" s="13"/>
      <c r="DD53" s="65">
        <v>-10536.491420000035</v>
      </c>
      <c r="DE53" s="80" vm="269">
        <v>137.20943538172287</v>
      </c>
      <c r="DF53" s="72">
        <v>-10673.700855381758</v>
      </c>
      <c r="DG53" s="73">
        <v>-77.791303678839853</v>
      </c>
      <c r="DH53" s="22"/>
      <c r="DI53" s="30"/>
      <c r="DJ53" s="30"/>
      <c r="DK53" s="22"/>
      <c r="DL53" s="22"/>
      <c r="DM53" s="22"/>
      <c r="DN53" s="22"/>
      <c r="DO53" s="22"/>
      <c r="DP53" s="22"/>
      <c r="DQ53" s="22"/>
      <c r="DR53" s="22"/>
      <c r="DS53" s="22"/>
      <c r="DT53" s="13"/>
      <c r="DU53" s="65">
        <v>85126.380729543744</v>
      </c>
      <c r="DV53" s="80" vm="321">
        <v>31011.862153248047</v>
      </c>
      <c r="DW53" s="72">
        <v>54114.518576295697</v>
      </c>
      <c r="DX53" s="73">
        <v>1.7449619216312677</v>
      </c>
      <c r="DY53" s="22"/>
      <c r="DZ53" s="30"/>
      <c r="EA53" s="30"/>
      <c r="EB53" s="22"/>
      <c r="EC53" s="22"/>
      <c r="ED53" s="22"/>
      <c r="EE53" s="22"/>
      <c r="EF53" s="22"/>
      <c r="EG53" s="22"/>
      <c r="EH53" s="22"/>
      <c r="EI53" s="22"/>
      <c r="EJ53" s="22"/>
      <c r="EK53" s="13"/>
      <c r="EL53" s="65">
        <v>-24838.918000000191</v>
      </c>
      <c r="EM53" s="80" vm="373">
        <v>684.45297907060012</v>
      </c>
      <c r="EN53" s="72">
        <v>-25523.370979070791</v>
      </c>
      <c r="EO53" s="73">
        <v>-37.290174430577061</v>
      </c>
      <c r="EP53" s="22"/>
      <c r="EQ53" s="30"/>
      <c r="ER53" s="30"/>
      <c r="ES53" s="22"/>
      <c r="ET53" s="22"/>
      <c r="EU53" s="22"/>
      <c r="EV53" s="22"/>
      <c r="EW53" s="22"/>
      <c r="EX53" s="22"/>
      <c r="EY53" s="22"/>
      <c r="EZ53" s="22"/>
      <c r="FA53" s="22"/>
      <c r="FB53" s="13"/>
      <c r="FC53" s="65">
        <v>-709.94990000000143</v>
      </c>
      <c r="FD53" s="80" vm="425">
        <v>-637.78529999999773</v>
      </c>
      <c r="FE53" s="72">
        <v>-72.164600000003702</v>
      </c>
      <c r="FF53" s="73">
        <v>0.11314873516213675</v>
      </c>
      <c r="FG53" s="22"/>
      <c r="FH53" s="30"/>
      <c r="FI53" s="30"/>
      <c r="FJ53" s="22"/>
      <c r="FK53" s="22"/>
      <c r="FL53" s="22"/>
      <c r="FM53" s="22"/>
      <c r="FN53" s="22"/>
      <c r="FO53" s="22"/>
      <c r="FP53" s="22"/>
      <c r="FQ53" s="22"/>
      <c r="FR53" s="22"/>
      <c r="FS53" s="13"/>
    </row>
    <row r="54" spans="1:175" x14ac:dyDescent="0.2">
      <c r="A54" s="42">
        <v>647</v>
      </c>
      <c r="B54" s="46"/>
      <c r="C54" s="71" t="str">
        <f t="shared" si="15"/>
        <v>Deckungskapital Freizügigkeitspolicen</v>
      </c>
      <c r="D54" s="71"/>
      <c r="E54" s="71"/>
      <c r="F54" s="65">
        <f t="shared" si="16"/>
        <v>-209389.03793410465</v>
      </c>
      <c r="G54" s="80">
        <f t="shared" si="17"/>
        <v>-307569.07170371746</v>
      </c>
      <c r="H54" s="72">
        <f t="shared" si="8"/>
        <v>98180.033769612812</v>
      </c>
      <c r="I54" s="73">
        <f t="shared" si="10"/>
        <v>-0.31921295995648757</v>
      </c>
      <c r="J54" s="22"/>
      <c r="K54" s="80"/>
      <c r="L54" s="80"/>
      <c r="M54" s="22"/>
      <c r="N54" s="22"/>
      <c r="O54" s="22"/>
      <c r="P54" s="22"/>
      <c r="Q54" s="22"/>
      <c r="R54" s="22"/>
      <c r="S54" s="22"/>
      <c r="T54" s="22"/>
      <c r="U54" s="22"/>
      <c r="V54" s="13"/>
      <c r="W54" s="65">
        <v>-17060.652449989691</v>
      </c>
      <c r="X54" s="80" vm="16">
        <v>-21461.078769974876</v>
      </c>
      <c r="Y54" s="72">
        <v>4400.4263199851848</v>
      </c>
      <c r="Z54" s="73">
        <v>-0.20504217738306807</v>
      </c>
      <c r="AA54" s="22"/>
      <c r="AB54" s="30"/>
      <c r="AC54" s="30"/>
      <c r="AD54" s="22"/>
      <c r="AE54" s="22"/>
      <c r="AF54" s="22"/>
      <c r="AG54" s="22"/>
      <c r="AH54" s="22"/>
      <c r="AI54" s="22"/>
      <c r="AJ54" s="22"/>
      <c r="AK54" s="22"/>
      <c r="AL54" s="22"/>
      <c r="AM54" s="13"/>
      <c r="AN54" s="65">
        <v>-144106</v>
      </c>
      <c r="AO54" s="80" vm="66">
        <v>-179114</v>
      </c>
      <c r="AP54" s="72">
        <v>35008</v>
      </c>
      <c r="AQ54" s="73">
        <v>-0.19545094185825784</v>
      </c>
      <c r="AR54" s="22"/>
      <c r="AS54" s="30"/>
      <c r="AT54" s="30"/>
      <c r="AU54" s="22"/>
      <c r="AV54" s="22"/>
      <c r="AW54" s="22"/>
      <c r="AX54" s="22"/>
      <c r="AY54" s="22"/>
      <c r="AZ54" s="22"/>
      <c r="BA54" s="22"/>
      <c r="BB54" s="22"/>
      <c r="BC54" s="22"/>
      <c r="BD54" s="13"/>
      <c r="BE54" s="65">
        <v>-3390.5959500000477</v>
      </c>
      <c r="BF54" s="80" vm="118">
        <v>601.97254999999996</v>
      </c>
      <c r="BG54" s="72">
        <v>-3992.5685000000476</v>
      </c>
      <c r="BH54" s="73">
        <v>-6.6324760157253815</v>
      </c>
      <c r="BI54" s="22"/>
      <c r="BJ54" s="30"/>
      <c r="BK54" s="30"/>
      <c r="BL54" s="22"/>
      <c r="BM54" s="22"/>
      <c r="BN54" s="22"/>
      <c r="BO54" s="22"/>
      <c r="BP54" s="22"/>
      <c r="BQ54" s="22"/>
      <c r="BR54" s="22"/>
      <c r="BS54" s="22"/>
      <c r="BT54" s="22"/>
      <c r="BU54" s="13"/>
      <c r="BV54" s="65">
        <v>-34469.398000000001</v>
      </c>
      <c r="BW54" s="80" vm="169">
        <v>-45166.214</v>
      </c>
      <c r="BX54" s="72">
        <v>10696.815999999999</v>
      </c>
      <c r="BY54" s="73">
        <v>-0.23683224810474479</v>
      </c>
      <c r="BZ54" s="22"/>
      <c r="CA54" s="30"/>
      <c r="CB54" s="30"/>
      <c r="CC54" s="22"/>
      <c r="CD54" s="22"/>
      <c r="CE54" s="22"/>
      <c r="CF54" s="22"/>
      <c r="CG54" s="22"/>
      <c r="CH54" s="22"/>
      <c r="CI54" s="22"/>
      <c r="CJ54" s="22"/>
      <c r="CK54" s="22"/>
      <c r="CL54" s="13"/>
      <c r="CM54" s="65">
        <v>-9220.1779085034723</v>
      </c>
      <c r="CN54" s="80" vm="219">
        <v>-30914.115947519542</v>
      </c>
      <c r="CO54" s="72">
        <v>21693.93803901607</v>
      </c>
      <c r="CP54" s="73">
        <v>-0.70174861464077309</v>
      </c>
      <c r="CQ54" s="22"/>
      <c r="CR54" s="30"/>
      <c r="CS54" s="30"/>
      <c r="CT54" s="22"/>
      <c r="CU54" s="22"/>
      <c r="CV54" s="22"/>
      <c r="CW54" s="22"/>
      <c r="CX54" s="22"/>
      <c r="CY54" s="22"/>
      <c r="CZ54" s="22"/>
      <c r="DA54" s="22"/>
      <c r="DB54" s="22"/>
      <c r="DC54" s="13"/>
      <c r="DD54" s="65">
        <v>-1629</v>
      </c>
      <c r="DE54" s="80" vm="270">
        <v>-322.83499999999913</v>
      </c>
      <c r="DF54" s="72">
        <v>-1306.1650000000009</v>
      </c>
      <c r="DG54" s="73">
        <v>4.0459212910620117</v>
      </c>
      <c r="DH54" s="22"/>
      <c r="DI54" s="30"/>
      <c r="DJ54" s="30"/>
      <c r="DK54" s="22"/>
      <c r="DL54" s="22"/>
      <c r="DM54" s="22"/>
      <c r="DN54" s="22"/>
      <c r="DO54" s="22"/>
      <c r="DP54" s="22"/>
      <c r="DQ54" s="22"/>
      <c r="DR54" s="22"/>
      <c r="DS54" s="22"/>
      <c r="DT54" s="13"/>
      <c r="DU54" s="65">
        <v>579.72417666199908</v>
      </c>
      <c r="DV54" s="80" vm="322">
        <v>-25993.102466223019</v>
      </c>
      <c r="DW54" s="72">
        <v>26572.826642885018</v>
      </c>
      <c r="DX54" s="73">
        <v>-1.0223030004754272</v>
      </c>
      <c r="DY54" s="22"/>
      <c r="DZ54" s="30"/>
      <c r="EA54" s="30"/>
      <c r="EB54" s="22"/>
      <c r="EC54" s="22"/>
      <c r="ED54" s="22"/>
      <c r="EE54" s="22"/>
      <c r="EF54" s="22"/>
      <c r="EG54" s="22"/>
      <c r="EH54" s="22"/>
      <c r="EI54" s="22"/>
      <c r="EJ54" s="22"/>
      <c r="EK54" s="13"/>
      <c r="EL54" s="65">
        <v>-578.01699999999983</v>
      </c>
      <c r="EM54" s="80" vm="374">
        <v>-216.50300000000016</v>
      </c>
      <c r="EN54" s="72">
        <v>-361.51399999999967</v>
      </c>
      <c r="EO54" s="73">
        <v>1.6697874856237531</v>
      </c>
      <c r="EP54" s="22"/>
      <c r="EQ54" s="30"/>
      <c r="ER54" s="30"/>
      <c r="ES54" s="22"/>
      <c r="ET54" s="22"/>
      <c r="EU54" s="22"/>
      <c r="EV54" s="22"/>
      <c r="EW54" s="22"/>
      <c r="EX54" s="22"/>
      <c r="EY54" s="22"/>
      <c r="EZ54" s="22"/>
      <c r="FA54" s="22"/>
      <c r="FB54" s="13"/>
      <c r="FC54" s="65">
        <v>485.07919772653258</v>
      </c>
      <c r="FD54" s="80" vm="426">
        <v>-4983.1950700000307</v>
      </c>
      <c r="FE54" s="72">
        <v>5468.2742677265633</v>
      </c>
      <c r="FF54" s="73">
        <v>-1.0973430080325011</v>
      </c>
      <c r="FG54" s="22"/>
      <c r="FH54" s="30"/>
      <c r="FI54" s="30"/>
      <c r="FJ54" s="22"/>
      <c r="FK54" s="22"/>
      <c r="FL54" s="22"/>
      <c r="FM54" s="22"/>
      <c r="FN54" s="22"/>
      <c r="FO54" s="22"/>
      <c r="FP54" s="22"/>
      <c r="FQ54" s="22"/>
      <c r="FR54" s="22"/>
      <c r="FS54" s="13"/>
    </row>
    <row r="55" spans="1:175" x14ac:dyDescent="0.2">
      <c r="A55" s="42">
        <v>648</v>
      </c>
      <c r="B55" s="46"/>
      <c r="C55" s="71" t="str">
        <f t="shared" si="15"/>
        <v>Deckungskapital übrige Deckungen</v>
      </c>
      <c r="D55" s="71"/>
      <c r="E55" s="71"/>
      <c r="F55" s="65">
        <f t="shared" si="16"/>
        <v>253472.75424331267</v>
      </c>
      <c r="G55" s="80">
        <f t="shared" si="17"/>
        <v>167310.6131414932</v>
      </c>
      <c r="H55" s="72">
        <f t="shared" si="8"/>
        <v>86162.141101819463</v>
      </c>
      <c r="I55" s="73">
        <f t="shared" si="10"/>
        <v>0.51498311723329149</v>
      </c>
      <c r="J55" s="22"/>
      <c r="K55" s="80"/>
      <c r="L55" s="80"/>
      <c r="M55" s="22"/>
      <c r="N55" s="22"/>
      <c r="O55" s="22"/>
      <c r="P55" s="22"/>
      <c r="Q55" s="22"/>
      <c r="R55" s="22"/>
      <c r="S55" s="22"/>
      <c r="T55" s="22"/>
      <c r="U55" s="22"/>
      <c r="V55" s="13"/>
      <c r="W55" s="65">
        <v>234921.30086299777</v>
      </c>
      <c r="X55" s="80" vm="17">
        <v>222209.17970630527</v>
      </c>
      <c r="Y55" s="72">
        <v>12712.121156692505</v>
      </c>
      <c r="Z55" s="73">
        <v>5.7207902812539846E-2</v>
      </c>
      <c r="AA55" s="22"/>
      <c r="AB55" s="30"/>
      <c r="AC55" s="30"/>
      <c r="AD55" s="22"/>
      <c r="AE55" s="22"/>
      <c r="AF55" s="22"/>
      <c r="AG55" s="22"/>
      <c r="AH55" s="22"/>
      <c r="AI55" s="22"/>
      <c r="AJ55" s="22"/>
      <c r="AK55" s="22"/>
      <c r="AL55" s="22"/>
      <c r="AM55" s="13"/>
      <c r="AN55" s="65">
        <v>0</v>
      </c>
      <c r="AO55" s="80" vm="67">
        <v>0</v>
      </c>
      <c r="AP55" s="72">
        <v>0</v>
      </c>
      <c r="AQ55" s="73" t="s">
        <v>589</v>
      </c>
      <c r="AR55" s="22"/>
      <c r="AS55" s="30"/>
      <c r="AT55" s="30"/>
      <c r="AU55" s="22"/>
      <c r="AV55" s="22"/>
      <c r="AW55" s="22"/>
      <c r="AX55" s="22"/>
      <c r="AY55" s="22"/>
      <c r="AZ55" s="22"/>
      <c r="BA55" s="22"/>
      <c r="BB55" s="22"/>
      <c r="BC55" s="22"/>
      <c r="BD55" s="13"/>
      <c r="BE55" s="65">
        <v>17430.034519999979</v>
      </c>
      <c r="BF55" s="80" vm="119">
        <v>12860.47133</v>
      </c>
      <c r="BG55" s="72">
        <v>4569.5631899999789</v>
      </c>
      <c r="BH55" s="73">
        <v>0.35531848504964381</v>
      </c>
      <c r="BI55" s="22"/>
      <c r="BJ55" s="30"/>
      <c r="BK55" s="30"/>
      <c r="BL55" s="22"/>
      <c r="BM55" s="22"/>
      <c r="BN55" s="22"/>
      <c r="BO55" s="22"/>
      <c r="BP55" s="22"/>
      <c r="BQ55" s="22"/>
      <c r="BR55" s="22"/>
      <c r="BS55" s="22"/>
      <c r="BT55" s="22"/>
      <c r="BU55" s="13"/>
      <c r="BV55" s="65">
        <v>0</v>
      </c>
      <c r="BW55" s="80" vm="170">
        <v>0</v>
      </c>
      <c r="BX55" s="72">
        <v>0</v>
      </c>
      <c r="BY55" s="73" t="s">
        <v>589</v>
      </c>
      <c r="BZ55" s="22"/>
      <c r="CA55" s="30"/>
      <c r="CB55" s="30"/>
      <c r="CC55" s="22"/>
      <c r="CD55" s="22"/>
      <c r="CE55" s="22"/>
      <c r="CF55" s="22"/>
      <c r="CG55" s="22"/>
      <c r="CH55" s="22"/>
      <c r="CI55" s="22"/>
      <c r="CJ55" s="22"/>
      <c r="CK55" s="22"/>
      <c r="CL55" s="13"/>
      <c r="CM55" s="65">
        <v>-308.16834149509668</v>
      </c>
      <c r="CN55" s="80" vm="220">
        <v>-837.56330247968435</v>
      </c>
      <c r="CO55" s="72">
        <v>529.39496098458767</v>
      </c>
      <c r="CP55" s="73">
        <v>-0.63206561153916896</v>
      </c>
      <c r="CQ55" s="22"/>
      <c r="CR55" s="30"/>
      <c r="CS55" s="30"/>
      <c r="CT55" s="22"/>
      <c r="CU55" s="22"/>
      <c r="CV55" s="22"/>
      <c r="CW55" s="22"/>
      <c r="CX55" s="22"/>
      <c r="CY55" s="22"/>
      <c r="CZ55" s="22"/>
      <c r="DA55" s="22"/>
      <c r="DB55" s="22"/>
      <c r="DC55" s="13"/>
      <c r="DD55" s="65">
        <v>427.8119999999999</v>
      </c>
      <c r="DE55" s="80" vm="271">
        <v>-64902.013167947174</v>
      </c>
      <c r="DF55" s="72">
        <v>65329.825167947172</v>
      </c>
      <c r="DG55" s="73">
        <v>-1.0065916599365408</v>
      </c>
      <c r="DH55" s="22"/>
      <c r="DI55" s="30"/>
      <c r="DJ55" s="30"/>
      <c r="DK55" s="22"/>
      <c r="DL55" s="22"/>
      <c r="DM55" s="22"/>
      <c r="DN55" s="22"/>
      <c r="DO55" s="22"/>
      <c r="DP55" s="22"/>
      <c r="DQ55" s="22"/>
      <c r="DR55" s="22"/>
      <c r="DS55" s="22"/>
      <c r="DT55" s="13"/>
      <c r="DU55" s="65">
        <v>1001.7752018099995</v>
      </c>
      <c r="DV55" s="80" vm="323">
        <v>-2019.4614243851884</v>
      </c>
      <c r="DW55" s="72">
        <v>3021.2366261951879</v>
      </c>
      <c r="DX55" s="73">
        <v>-1.4960605781885552</v>
      </c>
      <c r="DY55" s="22"/>
      <c r="DZ55" s="30"/>
      <c r="EA55" s="30"/>
      <c r="EB55" s="22"/>
      <c r="EC55" s="22"/>
      <c r="ED55" s="22"/>
      <c r="EE55" s="22"/>
      <c r="EF55" s="22"/>
      <c r="EG55" s="22"/>
      <c r="EH55" s="22"/>
      <c r="EI55" s="22"/>
      <c r="EJ55" s="22"/>
      <c r="EK55" s="13"/>
      <c r="EL55" s="65">
        <v>0</v>
      </c>
      <c r="EM55" s="80" vm="375">
        <v>0</v>
      </c>
      <c r="EN55" s="72">
        <v>0</v>
      </c>
      <c r="EO55" s="73" t="s">
        <v>589</v>
      </c>
      <c r="EP55" s="22"/>
      <c r="EQ55" s="30"/>
      <c r="ER55" s="30"/>
      <c r="ES55" s="22"/>
      <c r="ET55" s="22"/>
      <c r="EU55" s="22"/>
      <c r="EV55" s="22"/>
      <c r="EW55" s="22"/>
      <c r="EX55" s="22"/>
      <c r="EY55" s="22"/>
      <c r="EZ55" s="22"/>
      <c r="FA55" s="22"/>
      <c r="FB55" s="13"/>
      <c r="FC55" s="65">
        <v>0</v>
      </c>
      <c r="FD55" s="80" vm="427">
        <v>0</v>
      </c>
      <c r="FE55" s="72">
        <v>0</v>
      </c>
      <c r="FF55" s="73" t="s">
        <v>589</v>
      </c>
      <c r="FG55" s="22"/>
      <c r="FH55" s="30"/>
      <c r="FI55" s="30"/>
      <c r="FJ55" s="22"/>
      <c r="FK55" s="22"/>
      <c r="FL55" s="22"/>
      <c r="FM55" s="22"/>
      <c r="FN55" s="22"/>
      <c r="FO55" s="22"/>
      <c r="FP55" s="22"/>
      <c r="FQ55" s="22"/>
      <c r="FR55" s="22"/>
      <c r="FS55" s="13"/>
    </row>
    <row r="56" spans="1:175" x14ac:dyDescent="0.2">
      <c r="A56" s="42">
        <v>649</v>
      </c>
      <c r="B56" s="46"/>
      <c r="C56" s="71" t="str">
        <f t="shared" si="15"/>
        <v>DK-Verstärkungen für Rentendeckungskapitalien und Freizügigkeitspolicen</v>
      </c>
      <c r="D56" s="71"/>
      <c r="E56" s="71"/>
      <c r="F56" s="65">
        <f t="shared" si="16"/>
        <v>540383.25403186923</v>
      </c>
      <c r="G56" s="80">
        <f t="shared" si="17"/>
        <v>623549.76220709819</v>
      </c>
      <c r="H56" s="72">
        <f t="shared" si="8"/>
        <v>-83166.508175228955</v>
      </c>
      <c r="I56" s="73">
        <f t="shared" si="10"/>
        <v>-0.13337589590421017</v>
      </c>
      <c r="J56" s="22"/>
      <c r="K56" s="80"/>
      <c r="L56" s="80"/>
      <c r="M56" s="22"/>
      <c r="N56" s="22"/>
      <c r="O56" s="22"/>
      <c r="P56" s="22"/>
      <c r="Q56" s="22"/>
      <c r="R56" s="22"/>
      <c r="S56" s="22"/>
      <c r="T56" s="22"/>
      <c r="U56" s="22"/>
      <c r="V56" s="13"/>
      <c r="W56" s="65">
        <v>299980.59043683857</v>
      </c>
      <c r="X56" s="80" vm="18">
        <v>241000</v>
      </c>
      <c r="Y56" s="72">
        <v>58980.590436838567</v>
      </c>
      <c r="Z56" s="73">
        <v>0.2447327404018198</v>
      </c>
      <c r="AA56" s="22"/>
      <c r="AB56" s="30"/>
      <c r="AC56" s="30"/>
      <c r="AD56" s="22"/>
      <c r="AE56" s="22"/>
      <c r="AF56" s="22"/>
      <c r="AG56" s="22"/>
      <c r="AH56" s="22"/>
      <c r="AI56" s="22"/>
      <c r="AJ56" s="22"/>
      <c r="AK56" s="22"/>
      <c r="AL56" s="22"/>
      <c r="AM56" s="13"/>
      <c r="AN56" s="65">
        <v>57937</v>
      </c>
      <c r="AO56" s="80" vm="68">
        <v>312126.81154999998</v>
      </c>
      <c r="AP56" s="72">
        <v>-254189.81154999998</v>
      </c>
      <c r="AQ56" s="73">
        <v>-0.81437993195045022</v>
      </c>
      <c r="AR56" s="22"/>
      <c r="AS56" s="30"/>
      <c r="AT56" s="30"/>
      <c r="AU56" s="22"/>
      <c r="AV56" s="22"/>
      <c r="AW56" s="22"/>
      <c r="AX56" s="22"/>
      <c r="AY56" s="22"/>
      <c r="AZ56" s="22"/>
      <c r="BA56" s="22"/>
      <c r="BB56" s="22"/>
      <c r="BC56" s="22"/>
      <c r="BD56" s="13"/>
      <c r="BE56" s="65">
        <v>-6810</v>
      </c>
      <c r="BF56" s="80" vm="120">
        <v>99500</v>
      </c>
      <c r="BG56" s="72">
        <v>-106310</v>
      </c>
      <c r="BH56" s="73">
        <v>-1.0684422110552765</v>
      </c>
      <c r="BI56" s="22"/>
      <c r="BJ56" s="30"/>
      <c r="BK56" s="30"/>
      <c r="BL56" s="22"/>
      <c r="BM56" s="22"/>
      <c r="BN56" s="22"/>
      <c r="BO56" s="22"/>
      <c r="BP56" s="22"/>
      <c r="BQ56" s="22"/>
      <c r="BR56" s="22"/>
      <c r="BS56" s="22"/>
      <c r="BT56" s="22"/>
      <c r="BU56" s="13"/>
      <c r="BV56" s="65">
        <v>221114.09299999999</v>
      </c>
      <c r="BW56" s="80" vm="171">
        <v>-3056.9679999999998</v>
      </c>
      <c r="BX56" s="72">
        <v>224171.06099999999</v>
      </c>
      <c r="BY56" s="73">
        <v>-73.331176839273425</v>
      </c>
      <c r="BZ56" s="22"/>
      <c r="CA56" s="30"/>
      <c r="CB56" s="30"/>
      <c r="CC56" s="22"/>
      <c r="CD56" s="22"/>
      <c r="CE56" s="22"/>
      <c r="CF56" s="22"/>
      <c r="CG56" s="22"/>
      <c r="CH56" s="22"/>
      <c r="CI56" s="22"/>
      <c r="CJ56" s="22"/>
      <c r="CK56" s="22"/>
      <c r="CL56" s="13"/>
      <c r="CM56" s="65">
        <v>-1000</v>
      </c>
      <c r="CN56" s="80" vm="221">
        <v>-6500</v>
      </c>
      <c r="CO56" s="72">
        <v>5500</v>
      </c>
      <c r="CP56" s="73">
        <v>-0.84615384615384615</v>
      </c>
      <c r="CQ56" s="22"/>
      <c r="CR56" s="30"/>
      <c r="CS56" s="30"/>
      <c r="CT56" s="22"/>
      <c r="CU56" s="22"/>
      <c r="CV56" s="22"/>
      <c r="CW56" s="22"/>
      <c r="CX56" s="22"/>
      <c r="CY56" s="22"/>
      <c r="CZ56" s="22"/>
      <c r="DA56" s="22"/>
      <c r="DB56" s="22"/>
      <c r="DC56" s="13"/>
      <c r="DD56" s="65">
        <v>-9400</v>
      </c>
      <c r="DE56" s="80" vm="272">
        <v>-1700</v>
      </c>
      <c r="DF56" s="72">
        <v>-7700</v>
      </c>
      <c r="DG56" s="73">
        <v>4.5294117647058822</v>
      </c>
      <c r="DH56" s="22"/>
      <c r="DI56" s="30"/>
      <c r="DJ56" s="30"/>
      <c r="DK56" s="22"/>
      <c r="DL56" s="22"/>
      <c r="DM56" s="22"/>
      <c r="DN56" s="22"/>
      <c r="DO56" s="22"/>
      <c r="DP56" s="22"/>
      <c r="DQ56" s="22"/>
      <c r="DR56" s="22"/>
      <c r="DS56" s="22"/>
      <c r="DT56" s="13"/>
      <c r="DU56" s="65">
        <v>-24558.51090724278</v>
      </c>
      <c r="DV56" s="80" vm="324">
        <v>-17857.895892901819</v>
      </c>
      <c r="DW56" s="72">
        <v>-6700.6150143409614</v>
      </c>
      <c r="DX56" s="73">
        <v>0.375218617833041</v>
      </c>
      <c r="DY56" s="22"/>
      <c r="DZ56" s="30"/>
      <c r="EA56" s="30"/>
      <c r="EB56" s="22"/>
      <c r="EC56" s="22"/>
      <c r="ED56" s="22"/>
      <c r="EE56" s="22"/>
      <c r="EF56" s="22"/>
      <c r="EG56" s="22"/>
      <c r="EH56" s="22"/>
      <c r="EI56" s="22"/>
      <c r="EJ56" s="22"/>
      <c r="EK56" s="13"/>
      <c r="EL56" s="65">
        <v>0</v>
      </c>
      <c r="EM56" s="80" vm="376">
        <v>0</v>
      </c>
      <c r="EN56" s="72">
        <v>0</v>
      </c>
      <c r="EO56" s="73" t="s">
        <v>589</v>
      </c>
      <c r="EP56" s="22"/>
      <c r="EQ56" s="30"/>
      <c r="ER56" s="30"/>
      <c r="ES56" s="22"/>
      <c r="ET56" s="22"/>
      <c r="EU56" s="22"/>
      <c r="EV56" s="22"/>
      <c r="EW56" s="22"/>
      <c r="EX56" s="22"/>
      <c r="EY56" s="22"/>
      <c r="EZ56" s="22"/>
      <c r="FA56" s="22"/>
      <c r="FB56" s="13"/>
      <c r="FC56" s="65">
        <v>3120.0815022735005</v>
      </c>
      <c r="FD56" s="80" vm="428">
        <v>37.814549999999997</v>
      </c>
      <c r="FE56" s="72">
        <v>3082.2669522735005</v>
      </c>
      <c r="FF56" s="73">
        <v>81.510078852544879</v>
      </c>
      <c r="FG56" s="22"/>
      <c r="FH56" s="30"/>
      <c r="FI56" s="30"/>
      <c r="FJ56" s="22"/>
      <c r="FK56" s="22"/>
      <c r="FL56" s="22"/>
      <c r="FM56" s="22"/>
      <c r="FN56" s="22"/>
      <c r="FO56" s="22"/>
      <c r="FP56" s="22"/>
      <c r="FQ56" s="22"/>
      <c r="FR56" s="22"/>
      <c r="FS56" s="13"/>
    </row>
    <row r="57" spans="1:175" x14ac:dyDescent="0.2">
      <c r="A57" s="42">
        <v>650</v>
      </c>
      <c r="B57" s="46"/>
      <c r="C57" s="71" t="str">
        <f t="shared" si="15"/>
        <v>Rückstellung für eingetretene noch nicht erledigte Versicherungsfälle (RBNS und IBNR)</v>
      </c>
      <c r="D57" s="71"/>
      <c r="E57" s="71"/>
      <c r="F57" s="65">
        <f t="shared" si="16"/>
        <v>-12827.734436843662</v>
      </c>
      <c r="G57" s="80">
        <f t="shared" si="17"/>
        <v>-57936.124571032495</v>
      </c>
      <c r="H57" s="72">
        <f t="shared" si="8"/>
        <v>45108.390134188834</v>
      </c>
      <c r="I57" s="73">
        <f t="shared" si="10"/>
        <v>-0.77858832409274736</v>
      </c>
      <c r="J57" s="22"/>
      <c r="K57" s="80"/>
      <c r="L57" s="80"/>
      <c r="M57" s="22"/>
      <c r="N57" s="22"/>
      <c r="O57" s="22"/>
      <c r="P57" s="22"/>
      <c r="Q57" s="22"/>
      <c r="R57" s="22"/>
      <c r="S57" s="22"/>
      <c r="T57" s="22"/>
      <c r="U57" s="22"/>
      <c r="V57" s="13"/>
      <c r="W57" s="65">
        <v>-14029.206200000015</v>
      </c>
      <c r="X57" s="80" vm="19">
        <v>1206.7092000000412</v>
      </c>
      <c r="Y57" s="72">
        <v>-15235.915400000056</v>
      </c>
      <c r="Z57" s="73">
        <v>-12.626004177310936</v>
      </c>
      <c r="AA57" s="22"/>
      <c r="AB57" s="30"/>
      <c r="AC57" s="30"/>
      <c r="AD57" s="22"/>
      <c r="AE57" s="22"/>
      <c r="AF57" s="22"/>
      <c r="AG57" s="22"/>
      <c r="AH57" s="22"/>
      <c r="AI57" s="22"/>
      <c r="AJ57" s="22"/>
      <c r="AK57" s="22"/>
      <c r="AL57" s="22"/>
      <c r="AM57" s="13"/>
      <c r="AN57" s="65">
        <v>-27815.096550000002</v>
      </c>
      <c r="AO57" s="80" vm="69">
        <v>-9243.6519399999997</v>
      </c>
      <c r="AP57" s="72">
        <v>-18571.444610000002</v>
      </c>
      <c r="AQ57" s="73">
        <v>2.0091025419981361</v>
      </c>
      <c r="AR57" s="22"/>
      <c r="AS57" s="30"/>
      <c r="AT57" s="30"/>
      <c r="AU57" s="22"/>
      <c r="AV57" s="22"/>
      <c r="AW57" s="22"/>
      <c r="AX57" s="22"/>
      <c r="AY57" s="22"/>
      <c r="AZ57" s="22"/>
      <c r="BA57" s="22"/>
      <c r="BB57" s="22"/>
      <c r="BC57" s="22"/>
      <c r="BD57" s="13"/>
      <c r="BE57" s="65">
        <v>-1000</v>
      </c>
      <c r="BF57" s="80" vm="121">
        <v>-47700</v>
      </c>
      <c r="BG57" s="72">
        <v>46700</v>
      </c>
      <c r="BH57" s="73">
        <v>-0.97903563941299787</v>
      </c>
      <c r="BI57" s="22"/>
      <c r="BJ57" s="30"/>
      <c r="BK57" s="30"/>
      <c r="BL57" s="22"/>
      <c r="BM57" s="22"/>
      <c r="BN57" s="22"/>
      <c r="BO57" s="22"/>
      <c r="BP57" s="22"/>
      <c r="BQ57" s="22"/>
      <c r="BR57" s="22"/>
      <c r="BS57" s="22"/>
      <c r="BT57" s="22"/>
      <c r="BU57" s="13"/>
      <c r="BV57" s="65">
        <v>22886.600150000006</v>
      </c>
      <c r="BW57" s="80" vm="172">
        <v>16639.71569999999</v>
      </c>
      <c r="BX57" s="72">
        <v>6246.8844500000159</v>
      </c>
      <c r="BY57" s="73">
        <v>0.37542014314583638</v>
      </c>
      <c r="BZ57" s="22"/>
      <c r="CA57" s="30"/>
      <c r="CB57" s="30"/>
      <c r="CC57" s="22"/>
      <c r="CD57" s="22"/>
      <c r="CE57" s="22"/>
      <c r="CF57" s="22"/>
      <c r="CG57" s="22"/>
      <c r="CH57" s="22"/>
      <c r="CI57" s="22"/>
      <c r="CJ57" s="22"/>
      <c r="CK57" s="22"/>
      <c r="CL57" s="13"/>
      <c r="CM57" s="65">
        <v>-7066.3993499999997</v>
      </c>
      <c r="CN57" s="80" vm="222">
        <v>-3818.155950000003</v>
      </c>
      <c r="CO57" s="72">
        <v>-3248.2433999999967</v>
      </c>
      <c r="CP57" s="73">
        <v>0.85073617802331891</v>
      </c>
      <c r="CQ57" s="22"/>
      <c r="CR57" s="30"/>
      <c r="CS57" s="30"/>
      <c r="CT57" s="22"/>
      <c r="CU57" s="22"/>
      <c r="CV57" s="22"/>
      <c r="CW57" s="22"/>
      <c r="CX57" s="22"/>
      <c r="CY57" s="22"/>
      <c r="CZ57" s="22"/>
      <c r="DA57" s="22"/>
      <c r="DB57" s="22"/>
      <c r="DC57" s="13"/>
      <c r="DD57" s="65">
        <v>-3944.1832100000001</v>
      </c>
      <c r="DE57" s="80" vm="273">
        <v>4387.1620000000003</v>
      </c>
      <c r="DF57" s="72">
        <v>-8331.3452099999995</v>
      </c>
      <c r="DG57" s="73">
        <v>-1.8990283946660735</v>
      </c>
      <c r="DH57" s="22"/>
      <c r="DI57" s="30"/>
      <c r="DJ57" s="30"/>
      <c r="DK57" s="22"/>
      <c r="DL57" s="22"/>
      <c r="DM57" s="22"/>
      <c r="DN57" s="22"/>
      <c r="DO57" s="22"/>
      <c r="DP57" s="22"/>
      <c r="DQ57" s="22"/>
      <c r="DR57" s="22"/>
      <c r="DS57" s="22"/>
      <c r="DT57" s="13"/>
      <c r="DU57" s="65">
        <v>29702.482723156339</v>
      </c>
      <c r="DV57" s="80" vm="325">
        <v>-3101.5675810325192</v>
      </c>
      <c r="DW57" s="72">
        <v>32804.050304188859</v>
      </c>
      <c r="DX57" s="73">
        <v>-10.57660342621595</v>
      </c>
      <c r="DY57" s="22"/>
      <c r="DZ57" s="30"/>
      <c r="EA57" s="30"/>
      <c r="EB57" s="22"/>
      <c r="EC57" s="22"/>
      <c r="ED57" s="22"/>
      <c r="EE57" s="22"/>
      <c r="EF57" s="22"/>
      <c r="EG57" s="22"/>
      <c r="EH57" s="22"/>
      <c r="EI57" s="22"/>
      <c r="EJ57" s="22"/>
      <c r="EK57" s="13"/>
      <c r="EL57" s="65">
        <v>-10583.921999999991</v>
      </c>
      <c r="EM57" s="80" vm="377">
        <v>-15210.864000000005</v>
      </c>
      <c r="EN57" s="72">
        <v>4626.9420000000136</v>
      </c>
      <c r="EO57" s="73">
        <v>-0.30418666553063733</v>
      </c>
      <c r="EP57" s="22"/>
      <c r="EQ57" s="30"/>
      <c r="ER57" s="30"/>
      <c r="ES57" s="22"/>
      <c r="ET57" s="22"/>
      <c r="EU57" s="22"/>
      <c r="EV57" s="22"/>
      <c r="EW57" s="22"/>
      <c r="EX57" s="22"/>
      <c r="EY57" s="22"/>
      <c r="EZ57" s="22"/>
      <c r="FA57" s="22"/>
      <c r="FB57" s="13"/>
      <c r="FC57" s="65">
        <v>-978.01000000000022</v>
      </c>
      <c r="FD57" s="80" vm="429">
        <v>-1095.4720000000002</v>
      </c>
      <c r="FE57" s="72">
        <v>117.46199999999999</v>
      </c>
      <c r="FF57" s="73">
        <v>-0.10722501351015812</v>
      </c>
      <c r="FG57" s="22"/>
      <c r="FH57" s="30"/>
      <c r="FI57" s="30"/>
      <c r="FJ57" s="22"/>
      <c r="FK57" s="22"/>
      <c r="FL57" s="22"/>
      <c r="FM57" s="22"/>
      <c r="FN57" s="22"/>
      <c r="FO57" s="22"/>
      <c r="FP57" s="22"/>
      <c r="FQ57" s="22"/>
      <c r="FR57" s="22"/>
      <c r="FS57" s="13"/>
    </row>
    <row r="58" spans="1:175" x14ac:dyDescent="0.2">
      <c r="A58" s="42">
        <v>651</v>
      </c>
      <c r="B58" s="46"/>
      <c r="C58" s="71" t="str">
        <f t="shared" si="15"/>
        <v>Wertschwankungs- und Zinsgarantierückstellungen</v>
      </c>
      <c r="D58" s="71"/>
      <c r="E58" s="71"/>
      <c r="F58" s="65">
        <f t="shared" si="16"/>
        <v>254245.70299999957</v>
      </c>
      <c r="G58" s="80">
        <f t="shared" si="17"/>
        <v>-15069.223387506121</v>
      </c>
      <c r="H58" s="72">
        <f t="shared" si="8"/>
        <v>269314.92638750572</v>
      </c>
      <c r="I58" s="73">
        <f t="shared" si="10"/>
        <v>-17.87185175121861</v>
      </c>
      <c r="J58" s="22"/>
      <c r="K58" s="80"/>
      <c r="L58" s="80"/>
      <c r="M58" s="22"/>
      <c r="N58" s="22"/>
      <c r="O58" s="22"/>
      <c r="P58" s="22"/>
      <c r="Q58" s="22"/>
      <c r="R58" s="22"/>
      <c r="S58" s="22"/>
      <c r="T58" s="22"/>
      <c r="U58" s="22"/>
      <c r="V58" s="13"/>
      <c r="W58" s="65">
        <v>0</v>
      </c>
      <c r="X58" s="80" vm="20">
        <v>0</v>
      </c>
      <c r="Y58" s="72">
        <v>0</v>
      </c>
      <c r="Z58" s="73" t="s">
        <v>589</v>
      </c>
      <c r="AA58" s="22"/>
      <c r="AB58" s="30"/>
      <c r="AC58" s="30"/>
      <c r="AD58" s="22"/>
      <c r="AE58" s="22"/>
      <c r="AF58" s="22"/>
      <c r="AG58" s="22"/>
      <c r="AH58" s="22"/>
      <c r="AI58" s="22"/>
      <c r="AJ58" s="22"/>
      <c r="AK58" s="22"/>
      <c r="AL58" s="22"/>
      <c r="AM58" s="13"/>
      <c r="AN58" s="65">
        <v>116000</v>
      </c>
      <c r="AO58" s="80" vm="70">
        <v>0</v>
      </c>
      <c r="AP58" s="72">
        <v>116000</v>
      </c>
      <c r="AQ58" s="73" t="s">
        <v>589</v>
      </c>
      <c r="AR58" s="22"/>
      <c r="AS58" s="30"/>
      <c r="AT58" s="30"/>
      <c r="AU58" s="22"/>
      <c r="AV58" s="22"/>
      <c r="AW58" s="22"/>
      <c r="AX58" s="22"/>
      <c r="AY58" s="22"/>
      <c r="AZ58" s="22"/>
      <c r="BA58" s="22"/>
      <c r="BB58" s="22"/>
      <c r="BC58" s="22"/>
      <c r="BD58" s="13"/>
      <c r="BE58" s="65">
        <v>43000</v>
      </c>
      <c r="BF58" s="80" vm="122">
        <v>68800</v>
      </c>
      <c r="BG58" s="72">
        <v>-25800</v>
      </c>
      <c r="BH58" s="73">
        <v>-0.375</v>
      </c>
      <c r="BI58" s="22"/>
      <c r="BJ58" s="30"/>
      <c r="BK58" s="30"/>
      <c r="BL58" s="22"/>
      <c r="BM58" s="22"/>
      <c r="BN58" s="22"/>
      <c r="BO58" s="22"/>
      <c r="BP58" s="22"/>
      <c r="BQ58" s="22"/>
      <c r="BR58" s="22"/>
      <c r="BS58" s="22"/>
      <c r="BT58" s="22"/>
      <c r="BU58" s="13"/>
      <c r="BV58" s="65">
        <v>0</v>
      </c>
      <c r="BW58" s="80" vm="173">
        <v>0</v>
      </c>
      <c r="BX58" s="72">
        <v>0</v>
      </c>
      <c r="BY58" s="73" t="s">
        <v>589</v>
      </c>
      <c r="BZ58" s="22"/>
      <c r="CA58" s="30"/>
      <c r="CB58" s="30"/>
      <c r="CC58" s="22"/>
      <c r="CD58" s="22"/>
      <c r="CE58" s="22"/>
      <c r="CF58" s="22"/>
      <c r="CG58" s="22"/>
      <c r="CH58" s="22"/>
      <c r="CI58" s="22"/>
      <c r="CJ58" s="22"/>
      <c r="CK58" s="22"/>
      <c r="CL58" s="13"/>
      <c r="CM58" s="65">
        <v>68300</v>
      </c>
      <c r="CN58" s="80" vm="223">
        <v>71000</v>
      </c>
      <c r="CO58" s="72">
        <v>-2700</v>
      </c>
      <c r="CP58" s="73">
        <v>-3.8028169014084456E-2</v>
      </c>
      <c r="CQ58" s="22"/>
      <c r="CR58" s="30"/>
      <c r="CS58" s="30"/>
      <c r="CT58" s="22"/>
      <c r="CU58" s="22"/>
      <c r="CV58" s="22"/>
      <c r="CW58" s="22"/>
      <c r="CX58" s="22"/>
      <c r="CY58" s="22"/>
      <c r="CZ58" s="22"/>
      <c r="DA58" s="22"/>
      <c r="DB58" s="22"/>
      <c r="DC58" s="13"/>
      <c r="DD58" s="65">
        <v>13050</v>
      </c>
      <c r="DE58" s="80" vm="274">
        <v>4560</v>
      </c>
      <c r="DF58" s="72">
        <v>8490</v>
      </c>
      <c r="DG58" s="73">
        <v>1.861842105263158</v>
      </c>
      <c r="DH58" s="22"/>
      <c r="DI58" s="30"/>
      <c r="DJ58" s="30"/>
      <c r="DK58" s="22"/>
      <c r="DL58" s="22"/>
      <c r="DM58" s="22"/>
      <c r="DN58" s="22"/>
      <c r="DO58" s="22"/>
      <c r="DP58" s="22"/>
      <c r="DQ58" s="22"/>
      <c r="DR58" s="22"/>
      <c r="DS58" s="22"/>
      <c r="DT58" s="13"/>
      <c r="DU58" s="65">
        <v>0</v>
      </c>
      <c r="DV58" s="80" vm="326">
        <v>55276.510612493883</v>
      </c>
      <c r="DW58" s="72">
        <v>-55276.510612493883</v>
      </c>
      <c r="DX58" s="73">
        <v>-1</v>
      </c>
      <c r="DY58" s="22"/>
      <c r="DZ58" s="30"/>
      <c r="EA58" s="30"/>
      <c r="EB58" s="22"/>
      <c r="EC58" s="22"/>
      <c r="ED58" s="22"/>
      <c r="EE58" s="22"/>
      <c r="EF58" s="22"/>
      <c r="EG58" s="22"/>
      <c r="EH58" s="22"/>
      <c r="EI58" s="22"/>
      <c r="EJ58" s="22"/>
      <c r="EK58" s="13"/>
      <c r="EL58" s="65">
        <v>13545.702999999578</v>
      </c>
      <c r="EM58" s="80" vm="378">
        <v>-214605.734</v>
      </c>
      <c r="EN58" s="72">
        <v>228151.43699999957</v>
      </c>
      <c r="EO58" s="73">
        <v>-1.0631190171274714</v>
      </c>
      <c r="EP58" s="22"/>
      <c r="EQ58" s="30"/>
      <c r="ER58" s="30"/>
      <c r="ES58" s="22"/>
      <c r="ET58" s="22"/>
      <c r="EU58" s="22"/>
      <c r="EV58" s="22"/>
      <c r="EW58" s="22"/>
      <c r="EX58" s="22"/>
      <c r="EY58" s="22"/>
      <c r="EZ58" s="22"/>
      <c r="FA58" s="22"/>
      <c r="FB58" s="13"/>
      <c r="FC58" s="65">
        <v>350</v>
      </c>
      <c r="FD58" s="80" vm="430">
        <v>-100</v>
      </c>
      <c r="FE58" s="72">
        <v>450</v>
      </c>
      <c r="FF58" s="73">
        <v>-4.5</v>
      </c>
      <c r="FG58" s="22"/>
      <c r="FH58" s="30"/>
      <c r="FI58" s="30"/>
      <c r="FJ58" s="22"/>
      <c r="FK58" s="22"/>
      <c r="FL58" s="22"/>
      <c r="FM58" s="22"/>
      <c r="FN58" s="22"/>
      <c r="FO58" s="22"/>
      <c r="FP58" s="22"/>
      <c r="FQ58" s="22"/>
      <c r="FR58" s="22"/>
      <c r="FS58" s="13"/>
    </row>
    <row r="59" spans="1:175" x14ac:dyDescent="0.2">
      <c r="A59" s="42">
        <v>652</v>
      </c>
      <c r="B59" s="46"/>
      <c r="C59" s="71" t="str">
        <f t="shared" si="15"/>
        <v>Teuerungsrückstellungen</v>
      </c>
      <c r="D59" s="71"/>
      <c r="E59" s="71"/>
      <c r="F59" s="65">
        <f t="shared" si="16"/>
        <v>-13687.096326666624</v>
      </c>
      <c r="G59" s="80">
        <f t="shared" si="17"/>
        <v>-1047087.1491679468</v>
      </c>
      <c r="H59" s="72">
        <f t="shared" si="8"/>
        <v>1033400.0528412801</v>
      </c>
      <c r="I59" s="73">
        <f t="shared" si="10"/>
        <v>-0.98692840769028356</v>
      </c>
      <c r="J59" s="22"/>
      <c r="K59" s="80"/>
      <c r="L59" s="80"/>
      <c r="M59" s="22"/>
      <c r="N59" s="22"/>
      <c r="O59" s="22"/>
      <c r="P59" s="22"/>
      <c r="Q59" s="22"/>
      <c r="R59" s="22"/>
      <c r="S59" s="22"/>
      <c r="T59" s="22"/>
      <c r="U59" s="22"/>
      <c r="V59" s="13"/>
      <c r="W59" s="65">
        <v>430.86348000005819</v>
      </c>
      <c r="X59" s="80" vm="21">
        <v>-248874.14453000005</v>
      </c>
      <c r="Y59" s="72">
        <v>249305.00801000011</v>
      </c>
      <c r="Z59" s="73">
        <v>-1.0017312504712523</v>
      </c>
      <c r="AA59" s="22"/>
      <c r="AB59" s="30"/>
      <c r="AC59" s="30"/>
      <c r="AD59" s="22"/>
      <c r="AE59" s="22"/>
      <c r="AF59" s="22"/>
      <c r="AG59" s="22"/>
      <c r="AH59" s="22"/>
      <c r="AI59" s="22"/>
      <c r="AJ59" s="22"/>
      <c r="AK59" s="22"/>
      <c r="AL59" s="22"/>
      <c r="AM59" s="13"/>
      <c r="AN59" s="65">
        <v>156.93708999999998</v>
      </c>
      <c r="AO59" s="80" vm="71">
        <v>-298869</v>
      </c>
      <c r="AP59" s="72">
        <v>299025.93709000002</v>
      </c>
      <c r="AQ59" s="73">
        <v>-1.0005251032726714</v>
      </c>
      <c r="AR59" s="22"/>
      <c r="AS59" s="30"/>
      <c r="AT59" s="30"/>
      <c r="AU59" s="22"/>
      <c r="AV59" s="22"/>
      <c r="AW59" s="22"/>
      <c r="AX59" s="22"/>
      <c r="AY59" s="22"/>
      <c r="AZ59" s="22"/>
      <c r="BA59" s="22"/>
      <c r="BB59" s="22"/>
      <c r="BC59" s="22"/>
      <c r="BD59" s="13"/>
      <c r="BE59" s="65">
        <v>11.916633333333069</v>
      </c>
      <c r="BF59" s="80" vm="123">
        <v>-99250.421000000002</v>
      </c>
      <c r="BG59" s="72">
        <v>99262.337633333329</v>
      </c>
      <c r="BH59" s="73">
        <v>-1.0001200663252938</v>
      </c>
      <c r="BI59" s="22"/>
      <c r="BJ59" s="30"/>
      <c r="BK59" s="30"/>
      <c r="BL59" s="22"/>
      <c r="BM59" s="22"/>
      <c r="BN59" s="22"/>
      <c r="BO59" s="22"/>
      <c r="BP59" s="22"/>
      <c r="BQ59" s="22"/>
      <c r="BR59" s="22"/>
      <c r="BS59" s="22"/>
      <c r="BT59" s="22"/>
      <c r="BU59" s="13"/>
      <c r="BV59" s="65">
        <v>71.747480000019067</v>
      </c>
      <c r="BW59" s="80" vm="174">
        <v>-124018.09560000003</v>
      </c>
      <c r="BX59" s="72">
        <v>124089.84308000005</v>
      </c>
      <c r="BY59" s="73">
        <v>-1.0005785242843224</v>
      </c>
      <c r="BZ59" s="22"/>
      <c r="CA59" s="30"/>
      <c r="CB59" s="30"/>
      <c r="CC59" s="22"/>
      <c r="CD59" s="22"/>
      <c r="CE59" s="22"/>
      <c r="CF59" s="22"/>
      <c r="CG59" s="22"/>
      <c r="CH59" s="22"/>
      <c r="CI59" s="22"/>
      <c r="CJ59" s="22"/>
      <c r="CK59" s="22"/>
      <c r="CL59" s="13"/>
      <c r="CM59" s="65">
        <v>-3000.0000000000005</v>
      </c>
      <c r="CN59" s="80" vm="224">
        <v>-77921.551899999991</v>
      </c>
      <c r="CO59" s="72">
        <v>74921.551899999991</v>
      </c>
      <c r="CP59" s="73">
        <v>-0.96149974009950379</v>
      </c>
      <c r="CQ59" s="22"/>
      <c r="CR59" s="30"/>
      <c r="CS59" s="30"/>
      <c r="CT59" s="22"/>
      <c r="CU59" s="22"/>
      <c r="CV59" s="22"/>
      <c r="CW59" s="22"/>
      <c r="CX59" s="22"/>
      <c r="CY59" s="22"/>
      <c r="CZ59" s="22"/>
      <c r="DA59" s="22"/>
      <c r="DB59" s="22"/>
      <c r="DC59" s="13"/>
      <c r="DD59" s="65">
        <v>-11000</v>
      </c>
      <c r="DE59" s="80" vm="275">
        <v>-25000</v>
      </c>
      <c r="DF59" s="72">
        <v>14000</v>
      </c>
      <c r="DG59" s="73">
        <v>-0.56000000000000005</v>
      </c>
      <c r="DH59" s="22"/>
      <c r="DI59" s="30"/>
      <c r="DJ59" s="30"/>
      <c r="DK59" s="22"/>
      <c r="DL59" s="22"/>
      <c r="DM59" s="22"/>
      <c r="DN59" s="22"/>
      <c r="DO59" s="22"/>
      <c r="DP59" s="22"/>
      <c r="DQ59" s="22"/>
      <c r="DR59" s="22"/>
      <c r="DS59" s="22"/>
      <c r="DT59" s="13"/>
      <c r="DU59" s="65">
        <v>-308.58803000001353</v>
      </c>
      <c r="DV59" s="80" vm="327">
        <v>-173493.03880794681</v>
      </c>
      <c r="DW59" s="72">
        <v>173184.4507779468</v>
      </c>
      <c r="DX59" s="73">
        <v>-0.99822132327544499</v>
      </c>
      <c r="DY59" s="22"/>
      <c r="DZ59" s="30"/>
      <c r="EA59" s="30"/>
      <c r="EB59" s="22"/>
      <c r="EC59" s="22"/>
      <c r="ED59" s="22"/>
      <c r="EE59" s="22"/>
      <c r="EF59" s="22"/>
      <c r="EG59" s="22"/>
      <c r="EH59" s="22"/>
      <c r="EI59" s="22"/>
      <c r="EJ59" s="22"/>
      <c r="EK59" s="13"/>
      <c r="EL59" s="65">
        <v>-49.97298000002047</v>
      </c>
      <c r="EM59" s="80" vm="379">
        <v>339.10266999999294</v>
      </c>
      <c r="EN59" s="72">
        <v>-389.07565000001341</v>
      </c>
      <c r="EO59" s="73">
        <v>-1.1473682881943144</v>
      </c>
      <c r="EP59" s="22"/>
      <c r="EQ59" s="30"/>
      <c r="ER59" s="30"/>
      <c r="ES59" s="22"/>
      <c r="ET59" s="22"/>
      <c r="EU59" s="22"/>
      <c r="EV59" s="22"/>
      <c r="EW59" s="22"/>
      <c r="EX59" s="22"/>
      <c r="EY59" s="22"/>
      <c r="EZ59" s="22"/>
      <c r="FA59" s="22"/>
      <c r="FB59" s="13"/>
      <c r="FC59" s="65">
        <v>0</v>
      </c>
      <c r="FD59" s="80" vm="431">
        <v>0</v>
      </c>
      <c r="FE59" s="72">
        <v>0</v>
      </c>
      <c r="FF59" s="73" t="s">
        <v>589</v>
      </c>
      <c r="FG59" s="22"/>
      <c r="FH59" s="30"/>
      <c r="FI59" s="30"/>
      <c r="FJ59" s="22"/>
      <c r="FK59" s="22"/>
      <c r="FL59" s="22"/>
      <c r="FM59" s="22"/>
      <c r="FN59" s="22"/>
      <c r="FO59" s="22"/>
      <c r="FP59" s="22"/>
      <c r="FQ59" s="22"/>
      <c r="FR59" s="22"/>
      <c r="FS59" s="13"/>
    </row>
    <row r="60" spans="1:175" x14ac:dyDescent="0.2">
      <c r="A60" s="42">
        <v>653</v>
      </c>
      <c r="B60" s="46"/>
      <c r="C60" s="71" t="str">
        <f t="shared" si="15"/>
        <v>Übrige versicherungstechnische Rückstellungen</v>
      </c>
      <c r="D60" s="71"/>
      <c r="E60" s="71"/>
      <c r="F60" s="65">
        <f t="shared" si="16"/>
        <v>37252.503073033338</v>
      </c>
      <c r="G60" s="80">
        <f t="shared" si="17"/>
        <v>413843.00065492652</v>
      </c>
      <c r="H60" s="72">
        <f t="shared" si="8"/>
        <v>-376590.49758189317</v>
      </c>
      <c r="I60" s="73">
        <f t="shared" si="10"/>
        <v>-0.90998397214866644</v>
      </c>
      <c r="J60" s="31"/>
      <c r="K60" s="80"/>
      <c r="L60" s="80"/>
      <c r="M60" s="22"/>
      <c r="N60" s="22"/>
      <c r="O60" s="31"/>
      <c r="P60" s="22"/>
      <c r="Q60" s="22"/>
      <c r="R60" s="22"/>
      <c r="S60" s="22"/>
      <c r="T60" s="22"/>
      <c r="U60" s="22"/>
      <c r="V60" s="13"/>
      <c r="W60" s="65">
        <v>-3906.3239999999932</v>
      </c>
      <c r="X60" s="80" vm="22">
        <v>-1300</v>
      </c>
      <c r="Y60" s="72">
        <v>-2606.3239999999932</v>
      </c>
      <c r="Z60" s="73">
        <v>2.0048646153846104</v>
      </c>
      <c r="AA60" s="31"/>
      <c r="AB60" s="30"/>
      <c r="AC60" s="30"/>
      <c r="AD60" s="22"/>
      <c r="AE60" s="22"/>
      <c r="AF60" s="31"/>
      <c r="AG60" s="22"/>
      <c r="AH60" s="22"/>
      <c r="AI60" s="22"/>
      <c r="AJ60" s="22"/>
      <c r="AK60" s="22"/>
      <c r="AL60" s="22"/>
      <c r="AM60" s="13"/>
      <c r="AN60" s="65">
        <v>-55972.815230000007</v>
      </c>
      <c r="AO60" s="80" vm="72">
        <v>275900</v>
      </c>
      <c r="AP60" s="72">
        <v>-331872.81523000001</v>
      </c>
      <c r="AQ60" s="73">
        <v>-1.2028735600942371</v>
      </c>
      <c r="AR60" s="31"/>
      <c r="AS60" s="30"/>
      <c r="AT60" s="30"/>
      <c r="AU60" s="22"/>
      <c r="AV60" s="22"/>
      <c r="AW60" s="31"/>
      <c r="AX60" s="22"/>
      <c r="AY60" s="22"/>
      <c r="AZ60" s="22"/>
      <c r="BA60" s="22"/>
      <c r="BB60" s="22"/>
      <c r="BC60" s="22"/>
      <c r="BD60" s="13"/>
      <c r="BE60" s="65">
        <v>-16668.99640999964</v>
      </c>
      <c r="BF60" s="80" vm="124">
        <v>35979.302909999999</v>
      </c>
      <c r="BG60" s="72">
        <v>-52648.299319999642</v>
      </c>
      <c r="BH60" s="73">
        <v>-1.4632940346758829</v>
      </c>
      <c r="BI60" s="31"/>
      <c r="BJ60" s="30"/>
      <c r="BK60" s="30"/>
      <c r="BL60" s="22"/>
      <c r="BM60" s="22"/>
      <c r="BN60" s="31"/>
      <c r="BO60" s="22"/>
      <c r="BP60" s="22"/>
      <c r="BQ60" s="22"/>
      <c r="BR60" s="22"/>
      <c r="BS60" s="22"/>
      <c r="BT60" s="22"/>
      <c r="BU60" s="13"/>
      <c r="BV60" s="65">
        <v>47550</v>
      </c>
      <c r="BW60" s="80" vm="175">
        <v>42900</v>
      </c>
      <c r="BX60" s="72">
        <v>4650</v>
      </c>
      <c r="BY60" s="73">
        <v>0.10839160839160833</v>
      </c>
      <c r="BZ60" s="31"/>
      <c r="CA60" s="30"/>
      <c r="CB60" s="30"/>
      <c r="CC60" s="22"/>
      <c r="CD60" s="22"/>
      <c r="CE60" s="31"/>
      <c r="CF60" s="22"/>
      <c r="CG60" s="22"/>
      <c r="CH60" s="22"/>
      <c r="CI60" s="22"/>
      <c r="CJ60" s="22"/>
      <c r="CK60" s="22"/>
      <c r="CL60" s="13"/>
      <c r="CM60" s="65">
        <v>-726.65789999998924</v>
      </c>
      <c r="CN60" s="80" vm="225">
        <v>-1390.8384500000029</v>
      </c>
      <c r="CO60" s="72">
        <v>664.18055000001368</v>
      </c>
      <c r="CP60" s="73">
        <v>-0.47753968119015711</v>
      </c>
      <c r="CQ60" s="31"/>
      <c r="CR60" s="30"/>
      <c r="CS60" s="30"/>
      <c r="CT60" s="22"/>
      <c r="CU60" s="22"/>
      <c r="CV60" s="31"/>
      <c r="CW60" s="22"/>
      <c r="CX60" s="22"/>
      <c r="CY60" s="22"/>
      <c r="CZ60" s="22"/>
      <c r="DA60" s="22"/>
      <c r="DB60" s="22"/>
      <c r="DC60" s="13"/>
      <c r="DD60" s="65">
        <v>7750</v>
      </c>
      <c r="DE60" s="80" vm="276">
        <v>1150</v>
      </c>
      <c r="DF60" s="72">
        <v>6600</v>
      </c>
      <c r="DG60" s="73">
        <v>5.7391304347826084</v>
      </c>
      <c r="DH60" s="31"/>
      <c r="DI60" s="30"/>
      <c r="DJ60" s="30"/>
      <c r="DK60" s="22"/>
      <c r="DL60" s="22"/>
      <c r="DM60" s="31"/>
      <c r="DN60" s="22"/>
      <c r="DO60" s="22"/>
      <c r="DP60" s="22"/>
      <c r="DQ60" s="22"/>
      <c r="DR60" s="22"/>
      <c r="DS60" s="22"/>
      <c r="DT60" s="13"/>
      <c r="DU60" s="65">
        <v>39630.256669301889</v>
      </c>
      <c r="DV60" s="80" vm="328">
        <v>121233.79196375376</v>
      </c>
      <c r="DW60" s="72">
        <v>-81603.535294451867</v>
      </c>
      <c r="DX60" s="73">
        <v>-0.67310882529228766</v>
      </c>
      <c r="DY60" s="31"/>
      <c r="DZ60" s="30"/>
      <c r="EA60" s="30"/>
      <c r="EB60" s="22"/>
      <c r="EC60" s="22"/>
      <c r="ED60" s="31"/>
      <c r="EE60" s="22"/>
      <c r="EF60" s="22"/>
      <c r="EG60" s="22"/>
      <c r="EH60" s="22"/>
      <c r="EI60" s="22"/>
      <c r="EJ60" s="22"/>
      <c r="EK60" s="13"/>
      <c r="EL60" s="65">
        <v>19597.039943731081</v>
      </c>
      <c r="EM60" s="80" vm="380">
        <v>-60629.255768827206</v>
      </c>
      <c r="EN60" s="72">
        <v>80226.295712558291</v>
      </c>
      <c r="EO60" s="73">
        <v>-1.3232274534005906</v>
      </c>
      <c r="EP60" s="31"/>
      <c r="EQ60" s="30"/>
      <c r="ER60" s="30"/>
      <c r="ES60" s="22"/>
      <c r="ET60" s="22"/>
      <c r="EU60" s="31"/>
      <c r="EV60" s="22"/>
      <c r="EW60" s="22"/>
      <c r="EX60" s="22"/>
      <c r="EY60" s="22"/>
      <c r="EZ60" s="22"/>
      <c r="FA60" s="22"/>
      <c r="FB60" s="13"/>
      <c r="FC60" s="65">
        <v>0</v>
      </c>
      <c r="FD60" s="80" vm="432">
        <v>0</v>
      </c>
      <c r="FE60" s="72">
        <v>0</v>
      </c>
      <c r="FF60" s="73" t="s">
        <v>589</v>
      </c>
      <c r="FG60" s="31"/>
      <c r="FH60" s="30"/>
      <c r="FI60" s="30"/>
      <c r="FJ60" s="22"/>
      <c r="FK60" s="22"/>
      <c r="FL60" s="31"/>
      <c r="FM60" s="22"/>
      <c r="FN60" s="22"/>
      <c r="FO60" s="22"/>
      <c r="FP60" s="22"/>
      <c r="FQ60" s="22"/>
      <c r="FR60" s="22"/>
      <c r="FS60" s="13"/>
    </row>
    <row r="61" spans="1:175" x14ac:dyDescent="0.2">
      <c r="A61" s="42">
        <v>654</v>
      </c>
      <c r="B61" s="67" t="str">
        <f>VLOOKUP($A61&amp;B$1,TEXTDF,(SPRCODE="DE")*2+(SPRCODE="FR")*3,FALSE)</f>
        <v>Zuweisung zum Überschussfonds</v>
      </c>
      <c r="C61" s="67"/>
      <c r="D61" s="67"/>
      <c r="E61" s="67"/>
      <c r="F61" s="68">
        <f t="shared" si="16"/>
        <v>463744.28808999999</v>
      </c>
      <c r="G61" s="68">
        <f t="shared" si="17"/>
        <v>1542183.7427099999</v>
      </c>
      <c r="H61" s="69">
        <f t="shared" si="8"/>
        <v>-1078439.45462</v>
      </c>
      <c r="I61" s="70">
        <f t="shared" si="10"/>
        <v>-0.69929375129121385</v>
      </c>
      <c r="J61" s="31"/>
      <c r="K61" s="80"/>
      <c r="L61" s="80"/>
      <c r="M61" s="22"/>
      <c r="N61" s="22"/>
      <c r="O61" s="31"/>
      <c r="P61" s="22"/>
      <c r="Q61" s="22"/>
      <c r="R61" s="22"/>
      <c r="S61" s="22"/>
      <c r="T61" s="22"/>
      <c r="U61" s="22"/>
      <c r="V61" s="13"/>
      <c r="W61" s="68">
        <v>147887.80515999999</v>
      </c>
      <c r="X61" s="68" vm="23">
        <v>244650.32644</v>
      </c>
      <c r="Y61" s="69">
        <v>-96762.521280000015</v>
      </c>
      <c r="Z61" s="70">
        <v>-0.3955135588332469</v>
      </c>
      <c r="AA61" s="31"/>
      <c r="AB61" s="30"/>
      <c r="AC61" s="30"/>
      <c r="AD61" s="22"/>
      <c r="AE61" s="22"/>
      <c r="AF61" s="31"/>
      <c r="AG61" s="22"/>
      <c r="AH61" s="22"/>
      <c r="AI61" s="22"/>
      <c r="AJ61" s="22"/>
      <c r="AK61" s="22"/>
      <c r="AL61" s="22"/>
      <c r="AM61" s="13"/>
      <c r="AN61" s="68">
        <v>172582.31943</v>
      </c>
      <c r="AO61" s="68" vm="73">
        <v>967888.41521000001</v>
      </c>
      <c r="AP61" s="69">
        <v>-795306.09577999997</v>
      </c>
      <c r="AQ61" s="70">
        <v>-0.8216919257241494</v>
      </c>
      <c r="AR61" s="31"/>
      <c r="AS61" s="30"/>
      <c r="AT61" s="30"/>
      <c r="AU61" s="22"/>
      <c r="AV61" s="22"/>
      <c r="AW61" s="31"/>
      <c r="AX61" s="22"/>
      <c r="AY61" s="22"/>
      <c r="AZ61" s="22"/>
      <c r="BA61" s="22"/>
      <c r="BB61" s="22"/>
      <c r="BC61" s="22"/>
      <c r="BD61" s="13"/>
      <c r="BE61" s="68">
        <v>30000</v>
      </c>
      <c r="BF61" s="68" vm="125">
        <v>70000</v>
      </c>
      <c r="BG61" s="69">
        <v>-40000</v>
      </c>
      <c r="BH61" s="70">
        <v>-0.5714285714285714</v>
      </c>
      <c r="BI61" s="31"/>
      <c r="BJ61" s="30"/>
      <c r="BK61" s="30"/>
      <c r="BL61" s="22"/>
      <c r="BM61" s="22"/>
      <c r="BN61" s="31"/>
      <c r="BO61" s="22"/>
      <c r="BP61" s="22"/>
      <c r="BQ61" s="22"/>
      <c r="BR61" s="22"/>
      <c r="BS61" s="22"/>
      <c r="BT61" s="22"/>
      <c r="BU61" s="13"/>
      <c r="BV61" s="68">
        <v>80431.184150000001</v>
      </c>
      <c r="BW61" s="68" vm="176">
        <v>151182.22878999999</v>
      </c>
      <c r="BX61" s="69">
        <v>-70751.044639999993</v>
      </c>
      <c r="BY61" s="70">
        <v>-0.46798519380394166</v>
      </c>
      <c r="BZ61" s="31"/>
      <c r="CA61" s="30"/>
      <c r="CB61" s="30"/>
      <c r="CC61" s="22"/>
      <c r="CD61" s="22"/>
      <c r="CE61" s="31"/>
      <c r="CF61" s="22"/>
      <c r="CG61" s="22"/>
      <c r="CH61" s="22"/>
      <c r="CI61" s="22"/>
      <c r="CJ61" s="22"/>
      <c r="CK61" s="22"/>
      <c r="CL61" s="13"/>
      <c r="CM61" s="68">
        <v>1912.7919099999961</v>
      </c>
      <c r="CN61" s="68" vm="226">
        <v>28435.762900000002</v>
      </c>
      <c r="CO61" s="69">
        <v>-26522.970990000005</v>
      </c>
      <c r="CP61" s="70">
        <v>-0.93273287877920819</v>
      </c>
      <c r="CQ61" s="31"/>
      <c r="CR61" s="30"/>
      <c r="CS61" s="30"/>
      <c r="CT61" s="22"/>
      <c r="CU61" s="22"/>
      <c r="CV61" s="31"/>
      <c r="CW61" s="22"/>
      <c r="CX61" s="22"/>
      <c r="CY61" s="22"/>
      <c r="CZ61" s="22"/>
      <c r="DA61" s="22"/>
      <c r="DB61" s="22"/>
      <c r="DC61" s="13"/>
      <c r="DD61" s="68">
        <v>4000</v>
      </c>
      <c r="DE61" s="68" vm="277">
        <v>8500</v>
      </c>
      <c r="DF61" s="69">
        <v>-4500</v>
      </c>
      <c r="DG61" s="70">
        <v>-0.52941176470588236</v>
      </c>
      <c r="DH61" s="31"/>
      <c r="DI61" s="30"/>
      <c r="DJ61" s="30"/>
      <c r="DK61" s="22"/>
      <c r="DL61" s="22"/>
      <c r="DM61" s="31"/>
      <c r="DN61" s="22"/>
      <c r="DO61" s="22"/>
      <c r="DP61" s="22"/>
      <c r="DQ61" s="22"/>
      <c r="DR61" s="22"/>
      <c r="DS61" s="22"/>
      <c r="DT61" s="13"/>
      <c r="DU61" s="68">
        <v>9271.1480399999982</v>
      </c>
      <c r="DV61" s="68" vm="329">
        <v>60466.90337</v>
      </c>
      <c r="DW61" s="69">
        <v>-51195.75533</v>
      </c>
      <c r="DX61" s="70">
        <v>-0.84667400638545387</v>
      </c>
      <c r="DY61" s="31"/>
      <c r="DZ61" s="30"/>
      <c r="EA61" s="30"/>
      <c r="EB61" s="22"/>
      <c r="EC61" s="22"/>
      <c r="ED61" s="31"/>
      <c r="EE61" s="22"/>
      <c r="EF61" s="22"/>
      <c r="EG61" s="22"/>
      <c r="EH61" s="22"/>
      <c r="EI61" s="22"/>
      <c r="EJ61" s="22"/>
      <c r="EK61" s="13"/>
      <c r="EL61" s="68">
        <v>17640.6823</v>
      </c>
      <c r="EM61" s="68" vm="381">
        <v>11060.106</v>
      </c>
      <c r="EN61" s="69">
        <v>6580.5763000000006</v>
      </c>
      <c r="EO61" s="70">
        <v>0.59498311318173625</v>
      </c>
      <c r="EP61" s="31"/>
      <c r="EQ61" s="30"/>
      <c r="ER61" s="30"/>
      <c r="ES61" s="22"/>
      <c r="ET61" s="22"/>
      <c r="EU61" s="31"/>
      <c r="EV61" s="22"/>
      <c r="EW61" s="22"/>
      <c r="EX61" s="22"/>
      <c r="EY61" s="22"/>
      <c r="EZ61" s="22"/>
      <c r="FA61" s="22"/>
      <c r="FB61" s="13"/>
      <c r="FC61" s="68">
        <v>18.357099999999999</v>
      </c>
      <c r="FD61" s="68" vm="433">
        <v>0</v>
      </c>
      <c r="FE61" s="69">
        <v>18.357099999999999</v>
      </c>
      <c r="FF61" s="70" t="s">
        <v>589</v>
      </c>
      <c r="FG61" s="31"/>
      <c r="FH61" s="30"/>
      <c r="FI61" s="30"/>
      <c r="FJ61" s="22"/>
      <c r="FK61" s="22"/>
      <c r="FL61" s="31"/>
      <c r="FM61" s="22"/>
      <c r="FN61" s="22"/>
      <c r="FO61" s="22"/>
      <c r="FP61" s="22"/>
      <c r="FQ61" s="22"/>
      <c r="FR61" s="22"/>
      <c r="FS61" s="13"/>
    </row>
    <row r="62" spans="1:175" x14ac:dyDescent="0.2">
      <c r="A62" s="42">
        <v>655</v>
      </c>
      <c r="B62" s="67" t="str">
        <f>VLOOKUP($A62&amp;B$1,TEXTDF,(SPRCODE="DE")*2+(SPRCODE="FR")*3,FALSE)</f>
        <v>Veränderung Prämienüberträge</v>
      </c>
      <c r="C62" s="67"/>
      <c r="D62" s="67"/>
      <c r="E62" s="67"/>
      <c r="F62" s="68">
        <f t="shared" si="16"/>
        <v>-1.53477</v>
      </c>
      <c r="G62" s="68">
        <f t="shared" si="17"/>
        <v>-5.6486999999999998</v>
      </c>
      <c r="H62" s="69">
        <f t="shared" si="8"/>
        <v>4.1139299999999999</v>
      </c>
      <c r="I62" s="70">
        <f t="shared" si="10"/>
        <v>-0.72829677624940259</v>
      </c>
      <c r="J62" s="22"/>
      <c r="K62" s="80"/>
      <c r="L62" s="80"/>
      <c r="M62" s="22"/>
      <c r="N62" s="22"/>
      <c r="O62" s="22"/>
      <c r="P62" s="22"/>
      <c r="Q62" s="22"/>
      <c r="R62" s="22"/>
      <c r="S62" s="22"/>
      <c r="T62" s="22"/>
      <c r="U62" s="22"/>
      <c r="V62" s="13"/>
      <c r="W62" s="68">
        <v>0</v>
      </c>
      <c r="X62" s="68" vm="24">
        <v>0</v>
      </c>
      <c r="Y62" s="69">
        <v>0</v>
      </c>
      <c r="Z62" s="70" t="s">
        <v>589</v>
      </c>
      <c r="AA62" s="22"/>
      <c r="AB62" s="30"/>
      <c r="AC62" s="30"/>
      <c r="AD62" s="22"/>
      <c r="AE62" s="22"/>
      <c r="AF62" s="22"/>
      <c r="AG62" s="22"/>
      <c r="AH62" s="22"/>
      <c r="AI62" s="22"/>
      <c r="AJ62" s="22"/>
      <c r="AK62" s="22"/>
      <c r="AL62" s="22"/>
      <c r="AM62" s="13"/>
      <c r="AN62" s="68">
        <v>-1.53477</v>
      </c>
      <c r="AO62" s="68" vm="74">
        <v>-3.6507199999999997</v>
      </c>
      <c r="AP62" s="69">
        <v>2.1159499999999998</v>
      </c>
      <c r="AQ62" s="70">
        <v>-0.57959799710741988</v>
      </c>
      <c r="AR62" s="22"/>
      <c r="AS62" s="30"/>
      <c r="AT62" s="30"/>
      <c r="AU62" s="22"/>
      <c r="AV62" s="22"/>
      <c r="AW62" s="22"/>
      <c r="AX62" s="22"/>
      <c r="AY62" s="22"/>
      <c r="AZ62" s="22"/>
      <c r="BA62" s="22"/>
      <c r="BB62" s="22"/>
      <c r="BC62" s="22"/>
      <c r="BD62" s="13"/>
      <c r="BE62" s="68">
        <v>0</v>
      </c>
      <c r="BF62" s="68" vm="126">
        <v>0</v>
      </c>
      <c r="BG62" s="69">
        <v>0</v>
      </c>
      <c r="BH62" s="70" t="s">
        <v>589</v>
      </c>
      <c r="BI62" s="22"/>
      <c r="BJ62" s="30"/>
      <c r="BK62" s="30"/>
      <c r="BL62" s="22"/>
      <c r="BM62" s="22"/>
      <c r="BN62" s="22"/>
      <c r="BO62" s="22"/>
      <c r="BP62" s="22"/>
      <c r="BQ62" s="22"/>
      <c r="BR62" s="22"/>
      <c r="BS62" s="22"/>
      <c r="BT62" s="22"/>
      <c r="BU62" s="13"/>
      <c r="BV62" s="68">
        <v>0</v>
      </c>
      <c r="BW62" s="68" vm="177">
        <v>-1.998</v>
      </c>
      <c r="BX62" s="69">
        <v>1.998</v>
      </c>
      <c r="BY62" s="70">
        <v>-1</v>
      </c>
      <c r="BZ62" s="22"/>
      <c r="CA62" s="30"/>
      <c r="CB62" s="30"/>
      <c r="CC62" s="22"/>
      <c r="CD62" s="22"/>
      <c r="CE62" s="22"/>
      <c r="CF62" s="22"/>
      <c r="CG62" s="22"/>
      <c r="CH62" s="22"/>
      <c r="CI62" s="22"/>
      <c r="CJ62" s="22"/>
      <c r="CK62" s="22"/>
      <c r="CL62" s="13"/>
      <c r="CM62" s="68">
        <v>0</v>
      </c>
      <c r="CN62" s="68" vm="227">
        <v>0</v>
      </c>
      <c r="CO62" s="69">
        <v>0</v>
      </c>
      <c r="CP62" s="70" t="s">
        <v>589</v>
      </c>
      <c r="CQ62" s="22"/>
      <c r="CR62" s="30"/>
      <c r="CS62" s="30"/>
      <c r="CT62" s="22"/>
      <c r="CU62" s="22"/>
      <c r="CV62" s="22"/>
      <c r="CW62" s="22"/>
      <c r="CX62" s="22"/>
      <c r="CY62" s="22"/>
      <c r="CZ62" s="22"/>
      <c r="DA62" s="22"/>
      <c r="DB62" s="22"/>
      <c r="DC62" s="13"/>
      <c r="DD62" s="68">
        <v>0</v>
      </c>
      <c r="DE62" s="68" vm="278">
        <v>0</v>
      </c>
      <c r="DF62" s="69">
        <v>0</v>
      </c>
      <c r="DG62" s="70" t="s">
        <v>589</v>
      </c>
      <c r="DH62" s="22"/>
      <c r="DI62" s="30"/>
      <c r="DJ62" s="30"/>
      <c r="DK62" s="22"/>
      <c r="DL62" s="22"/>
      <c r="DM62" s="22"/>
      <c r="DN62" s="22"/>
      <c r="DO62" s="22"/>
      <c r="DP62" s="22"/>
      <c r="DQ62" s="22"/>
      <c r="DR62" s="22"/>
      <c r="DS62" s="22"/>
      <c r="DT62" s="13"/>
      <c r="DU62" s="68">
        <v>0</v>
      </c>
      <c r="DV62" s="68" vm="330">
        <v>2.0000000000000002E-5</v>
      </c>
      <c r="DW62" s="69">
        <v>-2.0000000000000002E-5</v>
      </c>
      <c r="DX62" s="70">
        <v>-1</v>
      </c>
      <c r="DY62" s="22"/>
      <c r="DZ62" s="30"/>
      <c r="EA62" s="30"/>
      <c r="EB62" s="22"/>
      <c r="EC62" s="22"/>
      <c r="ED62" s="22"/>
      <c r="EE62" s="22"/>
      <c r="EF62" s="22"/>
      <c r="EG62" s="22"/>
      <c r="EH62" s="22"/>
      <c r="EI62" s="22"/>
      <c r="EJ62" s="22"/>
      <c r="EK62" s="13"/>
      <c r="EL62" s="68">
        <v>0</v>
      </c>
      <c r="EM62" s="68" vm="382">
        <v>0</v>
      </c>
      <c r="EN62" s="69">
        <v>0</v>
      </c>
      <c r="EO62" s="70" t="s">
        <v>589</v>
      </c>
      <c r="EP62" s="22"/>
      <c r="EQ62" s="30"/>
      <c r="ER62" s="30"/>
      <c r="ES62" s="22"/>
      <c r="ET62" s="22"/>
      <c r="EU62" s="22"/>
      <c r="EV62" s="22"/>
      <c r="EW62" s="22"/>
      <c r="EX62" s="22"/>
      <c r="EY62" s="22"/>
      <c r="EZ62" s="22"/>
      <c r="FA62" s="22"/>
      <c r="FB62" s="13"/>
      <c r="FC62" s="68">
        <v>0</v>
      </c>
      <c r="FD62" s="68" vm="434">
        <v>0</v>
      </c>
      <c r="FE62" s="69">
        <v>0</v>
      </c>
      <c r="FF62" s="70" t="s">
        <v>589</v>
      </c>
      <c r="FG62" s="22"/>
      <c r="FH62" s="30"/>
      <c r="FI62" s="30"/>
      <c r="FJ62" s="22"/>
      <c r="FK62" s="22"/>
      <c r="FL62" s="22"/>
      <c r="FM62" s="22"/>
      <c r="FN62" s="22"/>
      <c r="FO62" s="22"/>
      <c r="FP62" s="22"/>
      <c r="FQ62" s="22"/>
      <c r="FR62" s="22"/>
      <c r="FS62" s="13"/>
    </row>
    <row r="63" spans="1:175" x14ac:dyDescent="0.2">
      <c r="A63" s="42">
        <v>656</v>
      </c>
      <c r="B63" s="67" t="str">
        <f>VLOOKUP($A63&amp;B$1,TEXTDF,(SPRCODE="DE")*2+(SPRCODE="FR")*3,FALSE)</f>
        <v>Abschluss- und Verwaltungskosten</v>
      </c>
      <c r="C63" s="67"/>
      <c r="D63" s="67"/>
      <c r="E63" s="67"/>
      <c r="F63" s="68">
        <f t="shared" si="16"/>
        <v>778910.76523240353</v>
      </c>
      <c r="G63" s="68">
        <f t="shared" si="17"/>
        <v>814948.81209974631</v>
      </c>
      <c r="H63" s="69">
        <f t="shared" si="8"/>
        <v>-36038.046867342782</v>
      </c>
      <c r="I63" s="70">
        <f t="shared" si="10"/>
        <v>-4.4221239827921699E-2</v>
      </c>
      <c r="J63" s="22"/>
      <c r="K63" s="80"/>
      <c r="L63" s="80"/>
      <c r="M63" s="22"/>
      <c r="N63" s="22"/>
      <c r="O63" s="22"/>
      <c r="P63" s="22"/>
      <c r="Q63" s="22"/>
      <c r="R63" s="22"/>
      <c r="S63" s="22"/>
      <c r="T63" s="22"/>
      <c r="U63" s="22"/>
      <c r="V63" s="13"/>
      <c r="W63" s="68">
        <v>211706.16633199924</v>
      </c>
      <c r="X63" s="68">
        <v>220823.4423722405</v>
      </c>
      <c r="Y63" s="69">
        <v>-9117.2760402412678</v>
      </c>
      <c r="Z63" s="70">
        <v>-4.1287627537625049E-2</v>
      </c>
      <c r="AA63" s="22"/>
      <c r="AB63" s="30"/>
      <c r="AC63" s="30"/>
      <c r="AD63" s="22"/>
      <c r="AE63" s="22"/>
      <c r="AF63" s="22"/>
      <c r="AG63" s="22"/>
      <c r="AH63" s="22"/>
      <c r="AI63" s="22"/>
      <c r="AJ63" s="22"/>
      <c r="AK63" s="22"/>
      <c r="AL63" s="22"/>
      <c r="AM63" s="13"/>
      <c r="AN63" s="68">
        <v>193137.68329000002</v>
      </c>
      <c r="AO63" s="68">
        <v>211807.11257999999</v>
      </c>
      <c r="AP63" s="69">
        <v>-18669.429289999971</v>
      </c>
      <c r="AQ63" s="70">
        <v>-8.8143542785648843E-2</v>
      </c>
      <c r="AR63" s="22"/>
      <c r="AS63" s="30"/>
      <c r="AT63" s="30"/>
      <c r="AU63" s="22"/>
      <c r="AV63" s="22"/>
      <c r="AW63" s="22"/>
      <c r="AX63" s="22"/>
      <c r="AY63" s="22"/>
      <c r="AZ63" s="22"/>
      <c r="BA63" s="22"/>
      <c r="BB63" s="22"/>
      <c r="BC63" s="22"/>
      <c r="BD63" s="13"/>
      <c r="BE63" s="68">
        <v>72679.778025773645</v>
      </c>
      <c r="BF63" s="68">
        <v>73212.361629999999</v>
      </c>
      <c r="BG63" s="69">
        <v>-532.58360422635451</v>
      </c>
      <c r="BH63" s="70">
        <v>-7.274503818329503E-3</v>
      </c>
      <c r="BI63" s="22"/>
      <c r="BJ63" s="30"/>
      <c r="BK63" s="30"/>
      <c r="BL63" s="22"/>
      <c r="BM63" s="22"/>
      <c r="BN63" s="22"/>
      <c r="BO63" s="22"/>
      <c r="BP63" s="22"/>
      <c r="BQ63" s="22"/>
      <c r="BR63" s="22"/>
      <c r="BS63" s="22"/>
      <c r="BT63" s="22"/>
      <c r="BU63" s="13"/>
      <c r="BV63" s="68">
        <v>97041.60560000001</v>
      </c>
      <c r="BW63" s="68">
        <v>100958.52860999999</v>
      </c>
      <c r="BX63" s="69">
        <v>-3916.9230099999841</v>
      </c>
      <c r="BY63" s="70">
        <v>-3.8797346434504276E-2</v>
      </c>
      <c r="BZ63" s="22"/>
      <c r="CA63" s="30"/>
      <c r="CB63" s="30"/>
      <c r="CC63" s="22"/>
      <c r="CD63" s="22"/>
      <c r="CE63" s="22"/>
      <c r="CF63" s="22"/>
      <c r="CG63" s="22"/>
      <c r="CH63" s="22"/>
      <c r="CI63" s="22"/>
      <c r="CJ63" s="22"/>
      <c r="CK63" s="22"/>
      <c r="CL63" s="13"/>
      <c r="CM63" s="68">
        <v>61117.456314530711</v>
      </c>
      <c r="CN63" s="68">
        <v>54878.616427505825</v>
      </c>
      <c r="CO63" s="69">
        <v>6238.8398870248857</v>
      </c>
      <c r="CP63" s="70">
        <v>0.11368435090316709</v>
      </c>
      <c r="CQ63" s="22"/>
      <c r="CR63" s="30"/>
      <c r="CS63" s="30"/>
      <c r="CT63" s="22"/>
      <c r="CU63" s="22"/>
      <c r="CV63" s="22"/>
      <c r="CW63" s="22"/>
      <c r="CX63" s="22"/>
      <c r="CY63" s="22"/>
      <c r="CZ63" s="22"/>
      <c r="DA63" s="22"/>
      <c r="DB63" s="22"/>
      <c r="DC63" s="13"/>
      <c r="DD63" s="68">
        <v>24005.722999999994</v>
      </c>
      <c r="DE63" s="68">
        <v>22043.035</v>
      </c>
      <c r="DF63" s="69">
        <v>1962.6879999999946</v>
      </c>
      <c r="DG63" s="70">
        <v>8.9038918642555087E-2</v>
      </c>
      <c r="DH63" s="22"/>
      <c r="DI63" s="30"/>
      <c r="DJ63" s="30"/>
      <c r="DK63" s="22"/>
      <c r="DL63" s="22"/>
      <c r="DM63" s="22"/>
      <c r="DN63" s="22"/>
      <c r="DO63" s="22"/>
      <c r="DP63" s="22"/>
      <c r="DQ63" s="22"/>
      <c r="DR63" s="22"/>
      <c r="DS63" s="22"/>
      <c r="DT63" s="13"/>
      <c r="DU63" s="68">
        <v>95028.479549999989</v>
      </c>
      <c r="DV63" s="68">
        <v>98766.385649999997</v>
      </c>
      <c r="DW63" s="69">
        <v>-3737.9061000000074</v>
      </c>
      <c r="DX63" s="70">
        <v>-3.7845933871125781E-2</v>
      </c>
      <c r="DY63" s="22"/>
      <c r="DZ63" s="30"/>
      <c r="EA63" s="30"/>
      <c r="EB63" s="22"/>
      <c r="EC63" s="22"/>
      <c r="ED63" s="22"/>
      <c r="EE63" s="22"/>
      <c r="EF63" s="22"/>
      <c r="EG63" s="22"/>
      <c r="EH63" s="22"/>
      <c r="EI63" s="22"/>
      <c r="EJ63" s="22"/>
      <c r="EK63" s="13"/>
      <c r="EL63" s="68">
        <v>23606.126</v>
      </c>
      <c r="EM63" s="68">
        <v>31860.049000000003</v>
      </c>
      <c r="EN63" s="69">
        <v>-8253.9230000000025</v>
      </c>
      <c r="EO63" s="70">
        <v>-0.25906812007727931</v>
      </c>
      <c r="EP63" s="22"/>
      <c r="EQ63" s="30"/>
      <c r="ER63" s="30"/>
      <c r="ES63" s="22"/>
      <c r="ET63" s="22"/>
      <c r="EU63" s="22"/>
      <c r="EV63" s="22"/>
      <c r="EW63" s="22"/>
      <c r="EX63" s="22"/>
      <c r="EY63" s="22"/>
      <c r="EZ63" s="22"/>
      <c r="FA63" s="22"/>
      <c r="FB63" s="13"/>
      <c r="FC63" s="68">
        <v>587.74712010000019</v>
      </c>
      <c r="FD63" s="68">
        <v>599.28083000000004</v>
      </c>
      <c r="FE63" s="69">
        <v>-11.533709899999849</v>
      </c>
      <c r="FF63" s="70">
        <v>-1.9245918311786903E-2</v>
      </c>
      <c r="FG63" s="22"/>
      <c r="FH63" s="30"/>
      <c r="FI63" s="30"/>
      <c r="FJ63" s="22"/>
      <c r="FK63" s="22"/>
      <c r="FL63" s="22"/>
      <c r="FM63" s="22"/>
      <c r="FN63" s="22"/>
      <c r="FO63" s="22"/>
      <c r="FP63" s="22"/>
      <c r="FQ63" s="22"/>
      <c r="FR63" s="22"/>
      <c r="FS63" s="13"/>
    </row>
    <row r="64" spans="1:175" x14ac:dyDescent="0.2">
      <c r="A64" s="42">
        <v>657</v>
      </c>
      <c r="B64" s="67" t="str">
        <f>VLOOKUP($A64&amp;B$1,TEXTDF,(SPRCODE="DE")*2+(SPRCODE="FR")*3,FALSE)</f>
        <v>Übriger Aufwand</v>
      </c>
      <c r="C64" s="67"/>
      <c r="D64" s="67"/>
      <c r="E64" s="67"/>
      <c r="F64" s="68">
        <f t="shared" si="16"/>
        <v>45788.112559587564</v>
      </c>
      <c r="G64" s="68">
        <f t="shared" si="17"/>
        <v>37936.512837773545</v>
      </c>
      <c r="H64" s="69">
        <f t="shared" si="8"/>
        <v>7851.5997218140183</v>
      </c>
      <c r="I64" s="70">
        <f t="shared" si="10"/>
        <v>0.20696682785235199</v>
      </c>
      <c r="J64" s="22"/>
      <c r="K64" s="80"/>
      <c r="L64" s="80"/>
      <c r="M64" s="22"/>
      <c r="N64" s="22"/>
      <c r="O64" s="22"/>
      <c r="P64" s="22"/>
      <c r="Q64" s="22"/>
      <c r="R64" s="22"/>
      <c r="S64" s="22"/>
      <c r="T64" s="22"/>
      <c r="U64" s="22"/>
      <c r="V64" s="13"/>
      <c r="W64" s="68">
        <v>21830.858577907922</v>
      </c>
      <c r="X64" s="68">
        <v>14021.351631148587</v>
      </c>
      <c r="Y64" s="69">
        <v>7809.5069467593348</v>
      </c>
      <c r="Z64" s="70">
        <v>0.55697247684812567</v>
      </c>
      <c r="AA64" s="22"/>
      <c r="AB64" s="30"/>
      <c r="AC64" s="30"/>
      <c r="AD64" s="22"/>
      <c r="AE64" s="22"/>
      <c r="AF64" s="22"/>
      <c r="AG64" s="22"/>
      <c r="AH64" s="22"/>
      <c r="AI64" s="22"/>
      <c r="AJ64" s="22"/>
      <c r="AK64" s="22"/>
      <c r="AL64" s="22"/>
      <c r="AM64" s="13"/>
      <c r="AN64" s="68">
        <v>13990.925740000002</v>
      </c>
      <c r="AO64" s="68">
        <v>14554.032239999997</v>
      </c>
      <c r="AP64" s="69">
        <v>-563.10649999999441</v>
      </c>
      <c r="AQ64" s="70">
        <v>-3.8690755298202761E-2</v>
      </c>
      <c r="AR64" s="22"/>
      <c r="AS64" s="30"/>
      <c r="AT64" s="30"/>
      <c r="AU64" s="22"/>
      <c r="AV64" s="22"/>
      <c r="AW64" s="22"/>
      <c r="AX64" s="22"/>
      <c r="AY64" s="22"/>
      <c r="AZ64" s="22"/>
      <c r="BA64" s="22"/>
      <c r="BB64" s="22"/>
      <c r="BC64" s="22"/>
      <c r="BD64" s="13"/>
      <c r="BE64" s="68">
        <v>3481.5750866796411</v>
      </c>
      <c r="BF64" s="68">
        <v>3354.9373500000002</v>
      </c>
      <c r="BG64" s="69">
        <v>126.63773667964097</v>
      </c>
      <c r="BH64" s="70">
        <v>3.7746677051850419E-2</v>
      </c>
      <c r="BI64" s="22"/>
      <c r="BJ64" s="30"/>
      <c r="BK64" s="30"/>
      <c r="BL64" s="22"/>
      <c r="BM64" s="22"/>
      <c r="BN64" s="22"/>
      <c r="BO64" s="22"/>
      <c r="BP64" s="22"/>
      <c r="BQ64" s="22"/>
      <c r="BR64" s="22"/>
      <c r="BS64" s="22"/>
      <c r="BT64" s="22"/>
      <c r="BU64" s="13"/>
      <c r="BV64" s="68">
        <v>1796.94199</v>
      </c>
      <c r="BW64" s="68">
        <v>2143.5848100000003</v>
      </c>
      <c r="BX64" s="69">
        <v>-346.64282000000026</v>
      </c>
      <c r="BY64" s="70">
        <v>-0.16171173558558671</v>
      </c>
      <c r="BZ64" s="22"/>
      <c r="CA64" s="30"/>
      <c r="CB64" s="30"/>
      <c r="CC64" s="22"/>
      <c r="CD64" s="22"/>
      <c r="CE64" s="22"/>
      <c r="CF64" s="22"/>
      <c r="CG64" s="22"/>
      <c r="CH64" s="22"/>
      <c r="CI64" s="22"/>
      <c r="CJ64" s="22"/>
      <c r="CK64" s="22"/>
      <c r="CL64" s="13"/>
      <c r="CM64" s="68">
        <v>1442.959445</v>
      </c>
      <c r="CN64" s="68">
        <v>1586.4083166249702</v>
      </c>
      <c r="CO64" s="69">
        <v>-143.44887162497025</v>
      </c>
      <c r="CP64" s="70">
        <v>-9.042367599922374E-2</v>
      </c>
      <c r="CQ64" s="22"/>
      <c r="CR64" s="30"/>
      <c r="CS64" s="30"/>
      <c r="CT64" s="22"/>
      <c r="CU64" s="22"/>
      <c r="CV64" s="22"/>
      <c r="CW64" s="22"/>
      <c r="CX64" s="22"/>
      <c r="CY64" s="22"/>
      <c r="CZ64" s="22"/>
      <c r="DA64" s="22"/>
      <c r="DB64" s="22"/>
      <c r="DC64" s="13"/>
      <c r="DD64" s="68">
        <v>1246.2782400000001</v>
      </c>
      <c r="DE64" s="68">
        <v>872.78470000000004</v>
      </c>
      <c r="DF64" s="69">
        <v>373.49354000000005</v>
      </c>
      <c r="DG64" s="70">
        <v>0.42793318902130162</v>
      </c>
      <c r="DH64" s="22"/>
      <c r="DI64" s="30"/>
      <c r="DJ64" s="30"/>
      <c r="DK64" s="22"/>
      <c r="DL64" s="22"/>
      <c r="DM64" s="22"/>
      <c r="DN64" s="22"/>
      <c r="DO64" s="22"/>
      <c r="DP64" s="22"/>
      <c r="DQ64" s="22"/>
      <c r="DR64" s="22"/>
      <c r="DS64" s="22"/>
      <c r="DT64" s="13"/>
      <c r="DU64" s="68">
        <v>1768.3838299999998</v>
      </c>
      <c r="DV64" s="68">
        <v>1110.9797900000001</v>
      </c>
      <c r="DW64" s="69">
        <v>657.40403999999967</v>
      </c>
      <c r="DX64" s="70">
        <v>0.59173357239918789</v>
      </c>
      <c r="DY64" s="22"/>
      <c r="DZ64" s="30"/>
      <c r="EA64" s="30"/>
      <c r="EB64" s="22"/>
      <c r="EC64" s="22"/>
      <c r="ED64" s="22"/>
      <c r="EE64" s="22"/>
      <c r="EF64" s="22"/>
      <c r="EG64" s="22"/>
      <c r="EH64" s="22"/>
      <c r="EI64" s="22"/>
      <c r="EJ64" s="22"/>
      <c r="EK64" s="13"/>
      <c r="EL64" s="68">
        <v>229.90600000000001</v>
      </c>
      <c r="EM64" s="68">
        <v>292.43400000000003</v>
      </c>
      <c r="EN64" s="69">
        <v>-62.52800000000002</v>
      </c>
      <c r="EO64" s="70">
        <v>-0.21381918655149545</v>
      </c>
      <c r="EP64" s="22"/>
      <c r="EQ64" s="30"/>
      <c r="ER64" s="30"/>
      <c r="ES64" s="22"/>
      <c r="ET64" s="22"/>
      <c r="EU64" s="22"/>
      <c r="EV64" s="22"/>
      <c r="EW64" s="22"/>
      <c r="EX64" s="22"/>
      <c r="EY64" s="22"/>
      <c r="EZ64" s="22"/>
      <c r="FA64" s="22"/>
      <c r="FB64" s="13"/>
      <c r="FC64" s="68">
        <v>0.28365000000000001</v>
      </c>
      <c r="FD64" s="68">
        <v>0</v>
      </c>
      <c r="FE64" s="69">
        <v>0.28365000000000001</v>
      </c>
      <c r="FF64" s="70" t="s">
        <v>589</v>
      </c>
      <c r="FG64" s="22"/>
      <c r="FH64" s="30"/>
      <c r="FI64" s="30"/>
      <c r="FJ64" s="22"/>
      <c r="FK64" s="22"/>
      <c r="FL64" s="22"/>
      <c r="FM64" s="22"/>
      <c r="FN64" s="22"/>
      <c r="FO64" s="22"/>
      <c r="FP64" s="22"/>
      <c r="FQ64" s="22"/>
      <c r="FR64" s="22"/>
      <c r="FS64" s="13"/>
    </row>
    <row r="65" spans="1:175" x14ac:dyDescent="0.2">
      <c r="A65" s="42">
        <v>658</v>
      </c>
      <c r="B65" s="78" t="str">
        <f>VLOOKUP($A65&amp;B$1,TEXTDF,(SPRCODE="DE")*2+(SPRCODE="FR")*3,FALSE)</f>
        <v>Betriebsergebnis</v>
      </c>
      <c r="C65" s="78"/>
      <c r="D65" s="78"/>
      <c r="E65" s="78"/>
      <c r="F65" s="88">
        <f t="shared" si="16"/>
        <v>450642.53635819192</v>
      </c>
      <c r="G65" s="88">
        <f t="shared" si="17"/>
        <v>533929.12645234377</v>
      </c>
      <c r="H65" s="69">
        <f t="shared" si="8"/>
        <v>-83286.590094151848</v>
      </c>
      <c r="I65" s="70">
        <f t="shared" si="10"/>
        <v>-0.15598810023259824</v>
      </c>
      <c r="J65" s="22"/>
      <c r="K65" s="80"/>
      <c r="L65" s="80"/>
      <c r="M65" s="22"/>
      <c r="N65" s="22"/>
      <c r="O65" s="22"/>
      <c r="P65" s="22"/>
      <c r="Q65" s="22"/>
      <c r="R65" s="22"/>
      <c r="S65" s="22"/>
      <c r="T65" s="22"/>
      <c r="U65" s="22"/>
      <c r="V65" s="13"/>
      <c r="W65" s="88">
        <v>132478.50109998629</v>
      </c>
      <c r="X65" s="88">
        <v>141450.73441370457</v>
      </c>
      <c r="Y65" s="69">
        <v>-8972.2333137182868</v>
      </c>
      <c r="Z65" s="70">
        <v>-6.3430093529786569E-2</v>
      </c>
      <c r="AA65" s="22"/>
      <c r="AB65" s="30"/>
      <c r="AC65" s="30"/>
      <c r="AD65" s="22"/>
      <c r="AE65" s="22"/>
      <c r="AF65" s="22"/>
      <c r="AG65" s="22"/>
      <c r="AH65" s="22"/>
      <c r="AI65" s="22"/>
      <c r="AJ65" s="22"/>
      <c r="AK65" s="22"/>
      <c r="AL65" s="22"/>
      <c r="AM65" s="13"/>
      <c r="AN65" s="88">
        <v>126946.83353258905</v>
      </c>
      <c r="AO65" s="88">
        <v>190718.46164000122</v>
      </c>
      <c r="AP65" s="69">
        <v>-63771.628107412165</v>
      </c>
      <c r="AQ65" s="70">
        <v>-0.33437574715649199</v>
      </c>
      <c r="AR65" s="22"/>
      <c r="AS65" s="30"/>
      <c r="AT65" s="30"/>
      <c r="AU65" s="22"/>
      <c r="AV65" s="22"/>
      <c r="AW65" s="22"/>
      <c r="AX65" s="22"/>
      <c r="AY65" s="22"/>
      <c r="AZ65" s="22"/>
      <c r="BA65" s="22"/>
      <c r="BB65" s="22"/>
      <c r="BC65" s="22"/>
      <c r="BD65" s="13"/>
      <c r="BE65" s="88">
        <v>40107.536591827404</v>
      </c>
      <c r="BF65" s="88">
        <v>49857.969640000083</v>
      </c>
      <c r="BG65" s="69">
        <v>-9750.4330481726793</v>
      </c>
      <c r="BH65" s="70">
        <v>-0.19556418198686731</v>
      </c>
      <c r="BI65" s="22"/>
      <c r="BJ65" s="30"/>
      <c r="BK65" s="30"/>
      <c r="BL65" s="22"/>
      <c r="BM65" s="22"/>
      <c r="BN65" s="22"/>
      <c r="BO65" s="22"/>
      <c r="BP65" s="22"/>
      <c r="BQ65" s="22"/>
      <c r="BR65" s="22"/>
      <c r="BS65" s="22"/>
      <c r="BT65" s="22"/>
      <c r="BU65" s="13"/>
      <c r="BV65" s="88">
        <v>68941.774429999656</v>
      </c>
      <c r="BW65" s="88">
        <v>64011.623140000171</v>
      </c>
      <c r="BX65" s="69">
        <v>4930.151289999485</v>
      </c>
      <c r="BY65" s="70">
        <v>7.7019626251574991E-2</v>
      </c>
      <c r="BZ65" s="22"/>
      <c r="CA65" s="30"/>
      <c r="CB65" s="30"/>
      <c r="CC65" s="22"/>
      <c r="CD65" s="22"/>
      <c r="CE65" s="22"/>
      <c r="CF65" s="22"/>
      <c r="CG65" s="22"/>
      <c r="CH65" s="22"/>
      <c r="CI65" s="22"/>
      <c r="CJ65" s="22"/>
      <c r="CK65" s="22"/>
      <c r="CL65" s="13"/>
      <c r="CM65" s="88">
        <v>40099.931589998523</v>
      </c>
      <c r="CN65" s="88">
        <v>34622.905309999733</v>
      </c>
      <c r="CO65" s="69">
        <v>5477.0262799987904</v>
      </c>
      <c r="CP65" s="70">
        <v>0.15819083439011461</v>
      </c>
      <c r="CQ65" s="22"/>
      <c r="CR65" s="30"/>
      <c r="CS65" s="30"/>
      <c r="CT65" s="22"/>
      <c r="CU65" s="22"/>
      <c r="CV65" s="22"/>
      <c r="CW65" s="22"/>
      <c r="CX65" s="22"/>
      <c r="CY65" s="22"/>
      <c r="CZ65" s="22"/>
      <c r="DA65" s="22"/>
      <c r="DB65" s="22"/>
      <c r="DC65" s="13"/>
      <c r="DD65" s="88">
        <v>4180.5172289584661</v>
      </c>
      <c r="DE65" s="88">
        <v>4525.1999425638123</v>
      </c>
      <c r="DF65" s="69">
        <v>-344.68271360534618</v>
      </c>
      <c r="DG65" s="70">
        <v>-7.6169609736638888E-2</v>
      </c>
      <c r="DH65" s="22"/>
      <c r="DI65" s="30"/>
      <c r="DJ65" s="30"/>
      <c r="DK65" s="22"/>
      <c r="DL65" s="22"/>
      <c r="DM65" s="22"/>
      <c r="DN65" s="22"/>
      <c r="DO65" s="22"/>
      <c r="DP65" s="22"/>
      <c r="DQ65" s="22"/>
      <c r="DR65" s="22"/>
      <c r="DS65" s="22"/>
      <c r="DT65" s="13"/>
      <c r="DU65" s="88">
        <v>20873.866328562908</v>
      </c>
      <c r="DV65" s="88">
        <v>33529.778401278927</v>
      </c>
      <c r="DW65" s="69">
        <v>-12655.912072716019</v>
      </c>
      <c r="DX65" s="70">
        <v>-0.37745289936760462</v>
      </c>
      <c r="DY65" s="22"/>
      <c r="DZ65" s="30"/>
      <c r="EA65" s="30"/>
      <c r="EB65" s="22"/>
      <c r="EC65" s="22"/>
      <c r="ED65" s="22"/>
      <c r="EE65" s="22"/>
      <c r="EF65" s="22"/>
      <c r="EG65" s="22"/>
      <c r="EH65" s="22"/>
      <c r="EI65" s="22"/>
      <c r="EJ65" s="22"/>
      <c r="EK65" s="13"/>
      <c r="EL65" s="88">
        <v>16838.21718626966</v>
      </c>
      <c r="EM65" s="88">
        <v>15218.863424795267</v>
      </c>
      <c r="EN65" s="69">
        <v>1619.3537614743927</v>
      </c>
      <c r="EO65" s="70">
        <v>0.10640438226392579</v>
      </c>
      <c r="EP65" s="22"/>
      <c r="EQ65" s="30"/>
      <c r="ER65" s="30"/>
      <c r="ES65" s="22"/>
      <c r="ET65" s="22"/>
      <c r="EU65" s="22"/>
      <c r="EV65" s="22"/>
      <c r="EW65" s="22"/>
      <c r="EX65" s="22"/>
      <c r="EY65" s="22"/>
      <c r="EZ65" s="22"/>
      <c r="FA65" s="22"/>
      <c r="FB65" s="13"/>
      <c r="FC65" s="88">
        <v>175.35836999997068</v>
      </c>
      <c r="FD65" s="88">
        <v>-6.4094599999771704</v>
      </c>
      <c r="FE65" s="69">
        <v>181.76782999994785</v>
      </c>
      <c r="FF65" s="70">
        <v>-28.3593048401262</v>
      </c>
      <c r="FG65" s="22"/>
      <c r="FH65" s="30"/>
      <c r="FI65" s="30"/>
      <c r="FJ65" s="22"/>
      <c r="FK65" s="22"/>
      <c r="FL65" s="22"/>
      <c r="FM65" s="22"/>
      <c r="FN65" s="22"/>
      <c r="FO65" s="22"/>
      <c r="FP65" s="22"/>
      <c r="FQ65" s="22"/>
      <c r="FR65" s="22"/>
      <c r="FS65" s="13"/>
    </row>
    <row r="66" spans="1:175" x14ac:dyDescent="0.2">
      <c r="A66" s="42"/>
      <c r="B66" s="46"/>
      <c r="C66" s="46"/>
      <c r="D66" s="46"/>
      <c r="E66" s="46"/>
      <c r="F66" s="89"/>
      <c r="G66" s="90"/>
      <c r="H66" s="91"/>
      <c r="I66" s="92"/>
      <c r="J66" s="31"/>
      <c r="K66" s="116"/>
      <c r="L66" s="116"/>
      <c r="M66" s="22"/>
      <c r="N66" s="22"/>
      <c r="O66" s="31"/>
      <c r="P66" s="22"/>
      <c r="Q66" s="22"/>
      <c r="R66" s="22"/>
      <c r="S66" s="22"/>
      <c r="T66" s="22"/>
      <c r="U66" s="22"/>
      <c r="V66" s="13"/>
      <c r="W66" s="89"/>
      <c r="X66" s="90"/>
      <c r="Y66" s="91"/>
      <c r="Z66" s="92"/>
      <c r="AA66" s="31"/>
      <c r="AB66" s="34"/>
      <c r="AC66" s="34"/>
      <c r="AD66" s="22"/>
      <c r="AE66" s="22"/>
      <c r="AF66" s="31"/>
      <c r="AG66" s="22"/>
      <c r="AH66" s="22"/>
      <c r="AI66" s="22"/>
      <c r="AJ66" s="22"/>
      <c r="AK66" s="22"/>
      <c r="AL66" s="22"/>
      <c r="AM66" s="13"/>
      <c r="AN66" s="89"/>
      <c r="AO66" s="90"/>
      <c r="AP66" s="91"/>
      <c r="AQ66" s="92"/>
      <c r="AR66" s="31"/>
      <c r="AS66" s="34"/>
      <c r="AT66" s="34"/>
      <c r="AU66" s="22"/>
      <c r="AV66" s="22"/>
      <c r="AW66" s="31"/>
      <c r="AX66" s="22"/>
      <c r="AY66" s="22"/>
      <c r="AZ66" s="22"/>
      <c r="BA66" s="22"/>
      <c r="BB66" s="22"/>
      <c r="BC66" s="22"/>
      <c r="BD66" s="13"/>
      <c r="BE66" s="89"/>
      <c r="BF66" s="90"/>
      <c r="BG66" s="91"/>
      <c r="BH66" s="92"/>
      <c r="BI66" s="31"/>
      <c r="BJ66" s="34"/>
      <c r="BK66" s="34"/>
      <c r="BL66" s="22"/>
      <c r="BM66" s="22"/>
      <c r="BN66" s="31"/>
      <c r="BO66" s="22"/>
      <c r="BP66" s="22"/>
      <c r="BQ66" s="22"/>
      <c r="BR66" s="22"/>
      <c r="BS66" s="22"/>
      <c r="BT66" s="22"/>
      <c r="BU66" s="13"/>
      <c r="BV66" s="89"/>
      <c r="BW66" s="90"/>
      <c r="BX66" s="91"/>
      <c r="BY66" s="92"/>
      <c r="BZ66" s="31"/>
      <c r="CA66" s="34"/>
      <c r="CB66" s="34"/>
      <c r="CC66" s="22"/>
      <c r="CD66" s="22"/>
      <c r="CE66" s="31"/>
      <c r="CF66" s="22"/>
      <c r="CG66" s="22"/>
      <c r="CH66" s="22"/>
      <c r="CI66" s="22"/>
      <c r="CJ66" s="22"/>
      <c r="CK66" s="22"/>
      <c r="CL66" s="13"/>
      <c r="CM66" s="89"/>
      <c r="CN66" s="90"/>
      <c r="CO66" s="91"/>
      <c r="CP66" s="92"/>
      <c r="CQ66" s="31"/>
      <c r="CR66" s="34"/>
      <c r="CS66" s="34"/>
      <c r="CT66" s="22"/>
      <c r="CU66" s="22"/>
      <c r="CV66" s="31"/>
      <c r="CW66" s="22"/>
      <c r="CX66" s="22"/>
      <c r="CY66" s="22"/>
      <c r="CZ66" s="22"/>
      <c r="DA66" s="22"/>
      <c r="DB66" s="22"/>
      <c r="DC66" s="13"/>
      <c r="DD66" s="89"/>
      <c r="DE66" s="90"/>
      <c r="DF66" s="91"/>
      <c r="DG66" s="92"/>
      <c r="DH66" s="31"/>
      <c r="DI66" s="34"/>
      <c r="DJ66" s="34"/>
      <c r="DK66" s="22"/>
      <c r="DL66" s="22"/>
      <c r="DM66" s="31"/>
      <c r="DN66" s="22"/>
      <c r="DO66" s="22"/>
      <c r="DP66" s="22"/>
      <c r="DQ66" s="22"/>
      <c r="DR66" s="22"/>
      <c r="DS66" s="22"/>
      <c r="DT66" s="13"/>
      <c r="DU66" s="89"/>
      <c r="DV66" s="90"/>
      <c r="DW66" s="91"/>
      <c r="DX66" s="92"/>
      <c r="DY66" s="31"/>
      <c r="DZ66" s="34"/>
      <c r="EA66" s="34"/>
      <c r="EB66" s="22"/>
      <c r="EC66" s="22"/>
      <c r="ED66" s="31"/>
      <c r="EE66" s="22"/>
      <c r="EF66" s="22"/>
      <c r="EG66" s="22"/>
      <c r="EH66" s="22"/>
      <c r="EI66" s="22"/>
      <c r="EJ66" s="22"/>
      <c r="EK66" s="13"/>
      <c r="EL66" s="89"/>
      <c r="EM66" s="90"/>
      <c r="EN66" s="91"/>
      <c r="EO66" s="92"/>
      <c r="EP66" s="31"/>
      <c r="EQ66" s="34"/>
      <c r="ER66" s="34"/>
      <c r="ES66" s="22"/>
      <c r="ET66" s="22"/>
      <c r="EU66" s="31"/>
      <c r="EV66" s="22"/>
      <c r="EW66" s="22"/>
      <c r="EX66" s="22"/>
      <c r="EY66" s="22"/>
      <c r="EZ66" s="22"/>
      <c r="FA66" s="22"/>
      <c r="FB66" s="13"/>
      <c r="FC66" s="89"/>
      <c r="FD66" s="90"/>
      <c r="FE66" s="91"/>
      <c r="FF66" s="92"/>
      <c r="FG66" s="31"/>
      <c r="FH66" s="34"/>
      <c r="FI66" s="34"/>
      <c r="FJ66" s="22"/>
      <c r="FK66" s="22"/>
      <c r="FL66" s="31"/>
      <c r="FM66" s="22"/>
      <c r="FN66" s="22"/>
      <c r="FO66" s="22"/>
      <c r="FP66" s="22"/>
      <c r="FQ66" s="22"/>
      <c r="FR66" s="22"/>
      <c r="FS66" s="13"/>
    </row>
    <row r="67" spans="1:175" ht="15.75" x14ac:dyDescent="0.25">
      <c r="A67" s="42">
        <v>659</v>
      </c>
      <c r="B67" s="54" t="str">
        <f>VLOOKUP($A67&amp;B$1,TEXTDF,(SPRCODE="DE")*2+(SPRCODE="FR")*3,FALSE)</f>
        <v>II.  Bilanz</v>
      </c>
      <c r="C67" s="55"/>
      <c r="D67" s="55"/>
      <c r="E67" s="55"/>
      <c r="F67" s="56" t="str">
        <f>+F$8</f>
        <v>Total BV</v>
      </c>
      <c r="G67" s="56" t="str">
        <f t="shared" ref="G67:I67" si="18">+G$8</f>
        <v>Total BV</v>
      </c>
      <c r="H67" s="57" t="str">
        <f t="shared" si="18"/>
        <v>Total BV</v>
      </c>
      <c r="I67" s="57" t="str">
        <f t="shared" si="18"/>
        <v>Total BV</v>
      </c>
      <c r="J67" s="24"/>
      <c r="K67" s="54"/>
      <c r="L67" s="54"/>
      <c r="M67" s="22"/>
      <c r="N67" s="22"/>
      <c r="O67" s="31"/>
      <c r="P67" s="27"/>
      <c r="Q67" s="27"/>
      <c r="R67" s="27"/>
      <c r="S67" s="27"/>
      <c r="T67" s="27"/>
      <c r="U67" s="27"/>
      <c r="V67" s="13"/>
      <c r="W67" s="56" t="s">
        <v>148</v>
      </c>
      <c r="X67" s="56" t="s">
        <v>148</v>
      </c>
      <c r="Y67" s="57" t="s">
        <v>148</v>
      </c>
      <c r="Z67" s="57" t="s">
        <v>148</v>
      </c>
      <c r="AA67" s="24"/>
      <c r="AB67" s="54"/>
      <c r="AC67" s="54"/>
      <c r="AD67" s="22"/>
      <c r="AE67" s="22"/>
      <c r="AF67" s="31"/>
      <c r="AG67" s="27"/>
      <c r="AH67" s="27"/>
      <c r="AI67" s="27"/>
      <c r="AJ67" s="27"/>
      <c r="AK67" s="27"/>
      <c r="AL67" s="27"/>
      <c r="AM67" s="13"/>
      <c r="AN67" s="56" t="s">
        <v>148</v>
      </c>
      <c r="AO67" s="56" t="s">
        <v>148</v>
      </c>
      <c r="AP67" s="57" t="s">
        <v>148</v>
      </c>
      <c r="AQ67" s="57" t="s">
        <v>148</v>
      </c>
      <c r="AR67" s="24"/>
      <c r="AS67" s="54"/>
      <c r="AT67" s="54"/>
      <c r="AU67" s="22"/>
      <c r="AV67" s="22"/>
      <c r="AW67" s="31"/>
      <c r="AX67" s="27"/>
      <c r="AY67" s="27"/>
      <c r="AZ67" s="27"/>
      <c r="BA67" s="27"/>
      <c r="BB67" s="27"/>
      <c r="BC67" s="27"/>
      <c r="BD67" s="13"/>
      <c r="BE67" s="56" t="s">
        <v>148</v>
      </c>
      <c r="BF67" s="56" t="s">
        <v>148</v>
      </c>
      <c r="BG67" s="57" t="s">
        <v>148</v>
      </c>
      <c r="BH67" s="57" t="s">
        <v>148</v>
      </c>
      <c r="BI67" s="24"/>
      <c r="BJ67" s="54"/>
      <c r="BK67" s="54"/>
      <c r="BL67" s="22"/>
      <c r="BM67" s="22"/>
      <c r="BN67" s="31"/>
      <c r="BO67" s="27"/>
      <c r="BP67" s="27"/>
      <c r="BQ67" s="27"/>
      <c r="BR67" s="27"/>
      <c r="BS67" s="27"/>
      <c r="BT67" s="27"/>
      <c r="BU67" s="13"/>
      <c r="BV67" s="56" t="s">
        <v>148</v>
      </c>
      <c r="BW67" s="56" t="s">
        <v>148</v>
      </c>
      <c r="BX67" s="57" t="s">
        <v>148</v>
      </c>
      <c r="BY67" s="57" t="s">
        <v>148</v>
      </c>
      <c r="BZ67" s="24"/>
      <c r="CA67" s="54"/>
      <c r="CB67" s="54"/>
      <c r="CC67" s="22"/>
      <c r="CD67" s="22"/>
      <c r="CE67" s="31"/>
      <c r="CF67" s="27"/>
      <c r="CG67" s="27"/>
      <c r="CH67" s="27"/>
      <c r="CI67" s="27"/>
      <c r="CJ67" s="27"/>
      <c r="CK67" s="27"/>
      <c r="CL67" s="13"/>
      <c r="CM67" s="56" t="s">
        <v>148</v>
      </c>
      <c r="CN67" s="56" t="s">
        <v>148</v>
      </c>
      <c r="CO67" s="57" t="s">
        <v>148</v>
      </c>
      <c r="CP67" s="57" t="s">
        <v>148</v>
      </c>
      <c r="CQ67" s="24"/>
      <c r="CR67" s="54"/>
      <c r="CS67" s="54"/>
      <c r="CT67" s="22"/>
      <c r="CU67" s="22"/>
      <c r="CV67" s="31"/>
      <c r="CW67" s="27"/>
      <c r="CX67" s="27"/>
      <c r="CY67" s="27"/>
      <c r="CZ67" s="27"/>
      <c r="DA67" s="27"/>
      <c r="DB67" s="27"/>
      <c r="DC67" s="13"/>
      <c r="DD67" s="56" t="s">
        <v>148</v>
      </c>
      <c r="DE67" s="56" t="s">
        <v>148</v>
      </c>
      <c r="DF67" s="57" t="s">
        <v>148</v>
      </c>
      <c r="DG67" s="57" t="s">
        <v>148</v>
      </c>
      <c r="DH67" s="24"/>
      <c r="DI67" s="54"/>
      <c r="DJ67" s="54"/>
      <c r="DK67" s="22"/>
      <c r="DL67" s="22"/>
      <c r="DM67" s="31"/>
      <c r="DN67" s="27"/>
      <c r="DO67" s="27"/>
      <c r="DP67" s="27"/>
      <c r="DQ67" s="27"/>
      <c r="DR67" s="27"/>
      <c r="DS67" s="27"/>
      <c r="DT67" s="13"/>
      <c r="DU67" s="56" t="s">
        <v>148</v>
      </c>
      <c r="DV67" s="56" t="s">
        <v>148</v>
      </c>
      <c r="DW67" s="57" t="s">
        <v>148</v>
      </c>
      <c r="DX67" s="57" t="s">
        <v>148</v>
      </c>
      <c r="DY67" s="24"/>
      <c r="DZ67" s="23"/>
      <c r="EA67" s="23"/>
      <c r="EB67" s="22"/>
      <c r="EC67" s="22"/>
      <c r="ED67" s="31"/>
      <c r="EE67" s="27"/>
      <c r="EF67" s="27"/>
      <c r="EG67" s="27"/>
      <c r="EH67" s="27"/>
      <c r="EI67" s="27"/>
      <c r="EJ67" s="27"/>
      <c r="EK67" s="13"/>
      <c r="EL67" s="56" t="s">
        <v>149</v>
      </c>
      <c r="EM67" s="56" t="s">
        <v>149</v>
      </c>
      <c r="EN67" s="57" t="s">
        <v>149</v>
      </c>
      <c r="EO67" s="57" t="s">
        <v>149</v>
      </c>
      <c r="EP67" s="24"/>
      <c r="EQ67" s="54"/>
      <c r="ER67" s="54"/>
      <c r="ES67" s="22"/>
      <c r="ET67" s="22"/>
      <c r="EU67" s="31"/>
      <c r="EV67" s="27"/>
      <c r="EW67" s="27"/>
      <c r="EX67" s="27"/>
      <c r="EY67" s="27"/>
      <c r="EZ67" s="27"/>
      <c r="FA67" s="27"/>
      <c r="FB67" s="13"/>
      <c r="FC67" s="56" t="s">
        <v>148</v>
      </c>
      <c r="FD67" s="56" t="s">
        <v>148</v>
      </c>
      <c r="FE67" s="57" t="s">
        <v>148</v>
      </c>
      <c r="FF67" s="57" t="s">
        <v>148</v>
      </c>
      <c r="FG67" s="24"/>
      <c r="FH67" s="23"/>
      <c r="FI67" s="23"/>
      <c r="FJ67" s="22"/>
      <c r="FK67" s="22"/>
      <c r="FL67" s="31"/>
      <c r="FM67" s="27"/>
      <c r="FN67" s="27"/>
      <c r="FO67" s="27"/>
      <c r="FP67" s="27"/>
      <c r="FQ67" s="27"/>
      <c r="FR67" s="27"/>
      <c r="FS67" s="13"/>
    </row>
    <row r="68" spans="1:175" ht="22.5" customHeight="1" x14ac:dyDescent="0.2">
      <c r="A68" s="42"/>
      <c r="B68" s="46"/>
      <c r="C68" s="46"/>
      <c r="D68" s="46"/>
      <c r="E68" s="46"/>
      <c r="F68" s="48">
        <f>+F37</f>
        <v>2019</v>
      </c>
      <c r="G68" s="48">
        <f>+F68-1</f>
        <v>2018</v>
      </c>
      <c r="H68" s="60" t="s">
        <v>571</v>
      </c>
      <c r="I68" s="60" t="s">
        <v>572</v>
      </c>
      <c r="J68" s="31"/>
      <c r="K68" s="48">
        <f>+F68</f>
        <v>2019</v>
      </c>
      <c r="L68" s="48">
        <f>+G68</f>
        <v>2018</v>
      </c>
      <c r="M68" s="22"/>
      <c r="N68" s="22"/>
      <c r="O68" s="31"/>
      <c r="P68" s="22"/>
      <c r="Q68" s="22"/>
      <c r="R68" s="22"/>
      <c r="S68" s="22"/>
      <c r="T68" s="22"/>
      <c r="U68" s="22"/>
      <c r="V68" s="13"/>
      <c r="W68" s="48">
        <v>2019</v>
      </c>
      <c r="X68" s="48">
        <v>2018</v>
      </c>
      <c r="Y68" s="60" t="s">
        <v>571</v>
      </c>
      <c r="Z68" s="60" t="s">
        <v>572</v>
      </c>
      <c r="AA68" s="31"/>
      <c r="AB68" s="48">
        <v>2019</v>
      </c>
      <c r="AC68" s="48">
        <v>2018</v>
      </c>
      <c r="AD68" s="22"/>
      <c r="AE68" s="22"/>
      <c r="AF68" s="31"/>
      <c r="AG68" s="22"/>
      <c r="AH68" s="22"/>
      <c r="AI68" s="22"/>
      <c r="AJ68" s="22"/>
      <c r="AK68" s="22"/>
      <c r="AL68" s="22"/>
      <c r="AM68" s="13"/>
      <c r="AN68" s="48">
        <v>2019</v>
      </c>
      <c r="AO68" s="48">
        <v>2018</v>
      </c>
      <c r="AP68" s="60" t="s">
        <v>571</v>
      </c>
      <c r="AQ68" s="60" t="s">
        <v>572</v>
      </c>
      <c r="AR68" s="31"/>
      <c r="AS68" s="48">
        <v>2019</v>
      </c>
      <c r="AT68" s="48">
        <v>2018</v>
      </c>
      <c r="AU68" s="22"/>
      <c r="AV68" s="22"/>
      <c r="AW68" s="31"/>
      <c r="AX68" s="22"/>
      <c r="AY68" s="22"/>
      <c r="AZ68" s="22"/>
      <c r="BA68" s="22"/>
      <c r="BB68" s="22"/>
      <c r="BC68" s="22"/>
      <c r="BD68" s="13"/>
      <c r="BE68" s="48">
        <v>2019</v>
      </c>
      <c r="BF68" s="48">
        <v>2018</v>
      </c>
      <c r="BG68" s="60" t="s">
        <v>571</v>
      </c>
      <c r="BH68" s="60" t="s">
        <v>572</v>
      </c>
      <c r="BI68" s="31"/>
      <c r="BJ68" s="48">
        <v>2019</v>
      </c>
      <c r="BK68" s="48">
        <v>2018</v>
      </c>
      <c r="BL68" s="22"/>
      <c r="BM68" s="22"/>
      <c r="BN68" s="31"/>
      <c r="BO68" s="22"/>
      <c r="BP68" s="22"/>
      <c r="BQ68" s="22"/>
      <c r="BR68" s="22"/>
      <c r="BS68" s="22"/>
      <c r="BT68" s="22"/>
      <c r="BU68" s="13"/>
      <c r="BV68" s="48">
        <v>2019</v>
      </c>
      <c r="BW68" s="48">
        <v>2018</v>
      </c>
      <c r="BX68" s="60" t="s">
        <v>571</v>
      </c>
      <c r="BY68" s="60" t="s">
        <v>572</v>
      </c>
      <c r="BZ68" s="31"/>
      <c r="CA68" s="48">
        <v>2019</v>
      </c>
      <c r="CB68" s="48">
        <v>2018</v>
      </c>
      <c r="CC68" s="22"/>
      <c r="CD68" s="22"/>
      <c r="CE68" s="31"/>
      <c r="CF68" s="22"/>
      <c r="CG68" s="22"/>
      <c r="CH68" s="22"/>
      <c r="CI68" s="22"/>
      <c r="CJ68" s="22"/>
      <c r="CK68" s="22"/>
      <c r="CL68" s="13"/>
      <c r="CM68" s="48">
        <v>2019</v>
      </c>
      <c r="CN68" s="48">
        <v>2018</v>
      </c>
      <c r="CO68" s="60" t="s">
        <v>571</v>
      </c>
      <c r="CP68" s="60" t="s">
        <v>572</v>
      </c>
      <c r="CQ68" s="31"/>
      <c r="CR68" s="48">
        <v>2019</v>
      </c>
      <c r="CS68" s="48">
        <v>2018</v>
      </c>
      <c r="CT68" s="22"/>
      <c r="CU68" s="22"/>
      <c r="CV68" s="31"/>
      <c r="CW68" s="22"/>
      <c r="CX68" s="22"/>
      <c r="CY68" s="22"/>
      <c r="CZ68" s="22"/>
      <c r="DA68" s="22"/>
      <c r="DB68" s="22"/>
      <c r="DC68" s="13"/>
      <c r="DD68" s="48">
        <v>2019</v>
      </c>
      <c r="DE68" s="48">
        <v>2018</v>
      </c>
      <c r="DF68" s="60" t="s">
        <v>571</v>
      </c>
      <c r="DG68" s="60" t="s">
        <v>572</v>
      </c>
      <c r="DH68" s="31"/>
      <c r="DI68" s="48">
        <v>2019</v>
      </c>
      <c r="DJ68" s="48">
        <v>2018</v>
      </c>
      <c r="DK68" s="22"/>
      <c r="DL68" s="22"/>
      <c r="DM68" s="31"/>
      <c r="DN68" s="22"/>
      <c r="DO68" s="22"/>
      <c r="DP68" s="22"/>
      <c r="DQ68" s="22"/>
      <c r="DR68" s="22"/>
      <c r="DS68" s="22"/>
      <c r="DT68" s="13"/>
      <c r="DU68" s="48">
        <v>2019</v>
      </c>
      <c r="DV68" s="48">
        <v>2018</v>
      </c>
      <c r="DW68" s="60" t="s">
        <v>571</v>
      </c>
      <c r="DX68" s="60" t="s">
        <v>572</v>
      </c>
      <c r="DY68" s="31"/>
      <c r="DZ68" s="48">
        <v>2019</v>
      </c>
      <c r="EA68" s="48">
        <v>2018</v>
      </c>
      <c r="EB68" s="22"/>
      <c r="EC68" s="22"/>
      <c r="ED68" s="31"/>
      <c r="EE68" s="22"/>
      <c r="EF68" s="22"/>
      <c r="EG68" s="22"/>
      <c r="EH68" s="22"/>
      <c r="EI68" s="22"/>
      <c r="EJ68" s="22"/>
      <c r="EK68" s="13"/>
      <c r="EL68" s="48">
        <v>2019</v>
      </c>
      <c r="EM68" s="48">
        <v>2018</v>
      </c>
      <c r="EN68" s="60" t="s">
        <v>571</v>
      </c>
      <c r="EO68" s="60" t="s">
        <v>572</v>
      </c>
      <c r="EP68" s="31"/>
      <c r="EQ68" s="48">
        <v>2019</v>
      </c>
      <c r="ER68" s="48">
        <v>2018</v>
      </c>
      <c r="ES68" s="22"/>
      <c r="ET68" s="22"/>
      <c r="EU68" s="31"/>
      <c r="EV68" s="22"/>
      <c r="EW68" s="22"/>
      <c r="EX68" s="22"/>
      <c r="EY68" s="22"/>
      <c r="EZ68" s="22"/>
      <c r="FA68" s="22"/>
      <c r="FB68" s="13"/>
      <c r="FC68" s="48">
        <v>2019</v>
      </c>
      <c r="FD68" s="48">
        <v>2018</v>
      </c>
      <c r="FE68" s="60" t="s">
        <v>571</v>
      </c>
      <c r="FF68" s="60" t="s">
        <v>572</v>
      </c>
      <c r="FG68" s="31"/>
      <c r="FH68" s="48">
        <v>2019</v>
      </c>
      <c r="FI68" s="48">
        <v>2018</v>
      </c>
      <c r="FJ68" s="22"/>
      <c r="FK68" s="22"/>
      <c r="FL68" s="31"/>
      <c r="FM68" s="22"/>
      <c r="FN68" s="22"/>
      <c r="FO68" s="22"/>
      <c r="FP68" s="22"/>
      <c r="FQ68" s="22"/>
      <c r="FR68" s="22"/>
      <c r="FS68" s="13"/>
    </row>
    <row r="69" spans="1:175" x14ac:dyDescent="0.2">
      <c r="A69" s="42">
        <v>660</v>
      </c>
      <c r="B69" s="61" t="s">
        <v>76</v>
      </c>
      <c r="C69" s="61"/>
      <c r="D69" s="61"/>
      <c r="E69" s="61"/>
      <c r="F69" s="62">
        <f>+SUBTOTAL(9,F70:F84)</f>
        <v>170216637.46368998</v>
      </c>
      <c r="G69" s="62">
        <f>G70+SUM(G82:G84)</f>
        <v>195562873.63499838</v>
      </c>
      <c r="H69" s="63">
        <f t="shared" ref="H69:H84" si="19">+IFERROR(F69-G69,"")</f>
        <v>-25346236.171308398</v>
      </c>
      <c r="I69" s="64">
        <f t="shared" ref="I69:I84" si="20">+IFERROR(F69/G69-1,"")</f>
        <v>-0.12960658482966969</v>
      </c>
      <c r="J69" s="31"/>
      <c r="K69" s="117" t="s">
        <v>573</v>
      </c>
      <c r="L69" s="117" t="s">
        <v>573</v>
      </c>
      <c r="M69" s="22"/>
      <c r="N69" s="22"/>
      <c r="O69" s="31"/>
      <c r="P69" s="22"/>
      <c r="Q69" s="22"/>
      <c r="R69" s="22"/>
      <c r="S69" s="22"/>
      <c r="T69" s="22"/>
      <c r="U69" s="22"/>
      <c r="V69" s="13"/>
      <c r="W69" s="62">
        <v>76366560.11243996</v>
      </c>
      <c r="X69" s="62">
        <v>73557170.998990029</v>
      </c>
      <c r="Y69" s="63">
        <v>2809389.1134499311</v>
      </c>
      <c r="Z69" s="64">
        <v>3.8193273005136419E-2</v>
      </c>
      <c r="AA69" s="31"/>
      <c r="AB69" s="117" t="s">
        <v>573</v>
      </c>
      <c r="AC69" s="117" t="s">
        <v>573</v>
      </c>
      <c r="AD69" s="22"/>
      <c r="AE69" s="22"/>
      <c r="AF69" s="31"/>
      <c r="AG69" s="22"/>
      <c r="AH69" s="22"/>
      <c r="AI69" s="22"/>
      <c r="AJ69" s="22"/>
      <c r="AK69" s="22"/>
      <c r="AL69" s="22"/>
      <c r="AM69" s="13"/>
      <c r="AN69" s="62">
        <v>26085106.179060005</v>
      </c>
      <c r="AO69" s="62">
        <v>55235780.709600002</v>
      </c>
      <c r="AP69" s="63">
        <v>-29150674.530539997</v>
      </c>
      <c r="AQ69" s="64">
        <v>-0.52774984178821605</v>
      </c>
      <c r="AR69" s="31"/>
      <c r="AS69" s="117" t="s">
        <v>573</v>
      </c>
      <c r="AT69" s="117" t="s">
        <v>573</v>
      </c>
      <c r="AU69" s="22"/>
      <c r="AV69" s="22"/>
      <c r="AW69" s="31"/>
      <c r="AX69" s="22"/>
      <c r="AY69" s="22"/>
      <c r="AZ69" s="22"/>
      <c r="BA69" s="22"/>
      <c r="BB69" s="22"/>
      <c r="BC69" s="22"/>
      <c r="BD69" s="13"/>
      <c r="BE69" s="62">
        <v>19516316.045430005</v>
      </c>
      <c r="BF69" s="62">
        <v>18826139.756600007</v>
      </c>
      <c r="BG69" s="63">
        <v>690176.28882999718</v>
      </c>
      <c r="BH69" s="64">
        <v>3.6660531460680268E-2</v>
      </c>
      <c r="BI69" s="31"/>
      <c r="BJ69" s="117" t="s">
        <v>573</v>
      </c>
      <c r="BK69" s="117" t="s">
        <v>573</v>
      </c>
      <c r="BL69" s="22"/>
      <c r="BM69" s="22"/>
      <c r="BN69" s="31"/>
      <c r="BO69" s="22"/>
      <c r="BP69" s="22"/>
      <c r="BQ69" s="22"/>
      <c r="BR69" s="22"/>
      <c r="BS69" s="22"/>
      <c r="BT69" s="22"/>
      <c r="BU69" s="13"/>
      <c r="BV69" s="62">
        <v>20482715.203680005</v>
      </c>
      <c r="BW69" s="62">
        <v>20200362.80359</v>
      </c>
      <c r="BX69" s="63">
        <v>282352.40009000525</v>
      </c>
      <c r="BY69" s="64">
        <v>1.397759054306813E-2</v>
      </c>
      <c r="BZ69" s="31"/>
      <c r="CA69" s="117" t="s">
        <v>573</v>
      </c>
      <c r="CB69" s="117" t="s">
        <v>573</v>
      </c>
      <c r="CC69" s="22"/>
      <c r="CD69" s="22"/>
      <c r="CE69" s="31"/>
      <c r="CF69" s="22"/>
      <c r="CG69" s="22"/>
      <c r="CH69" s="22"/>
      <c r="CI69" s="22"/>
      <c r="CJ69" s="22"/>
      <c r="CK69" s="22"/>
      <c r="CL69" s="13"/>
      <c r="CM69" s="62">
        <v>11641372.283670001</v>
      </c>
      <c r="CN69" s="62">
        <v>11419039.495129995</v>
      </c>
      <c r="CO69" s="63">
        <v>222332.78854000568</v>
      </c>
      <c r="CP69" s="64">
        <v>1.9470358136060906E-2</v>
      </c>
      <c r="CQ69" s="31"/>
      <c r="CR69" s="117" t="s">
        <v>573</v>
      </c>
      <c r="CS69" s="117" t="s">
        <v>573</v>
      </c>
      <c r="CT69" s="22"/>
      <c r="CU69" s="22"/>
      <c r="CV69" s="31"/>
      <c r="CW69" s="22"/>
      <c r="CX69" s="22"/>
      <c r="CY69" s="22"/>
      <c r="CZ69" s="22"/>
      <c r="DA69" s="22"/>
      <c r="DB69" s="22"/>
      <c r="DC69" s="13"/>
      <c r="DD69" s="62">
        <v>3839954.8117899997</v>
      </c>
      <c r="DE69" s="62">
        <v>3826578.7999584423</v>
      </c>
      <c r="DF69" s="63">
        <v>13376.011831557378</v>
      </c>
      <c r="DG69" s="64">
        <v>3.4955537389436131E-3</v>
      </c>
      <c r="DH69" s="31"/>
      <c r="DI69" s="117" t="s">
        <v>573</v>
      </c>
      <c r="DJ69" s="117" t="s">
        <v>573</v>
      </c>
      <c r="DK69" s="22"/>
      <c r="DL69" s="22"/>
      <c r="DM69" s="31"/>
      <c r="DN69" s="22"/>
      <c r="DO69" s="22"/>
      <c r="DP69" s="22"/>
      <c r="DQ69" s="22"/>
      <c r="DR69" s="22"/>
      <c r="DS69" s="22"/>
      <c r="DT69" s="13"/>
      <c r="DU69" s="62">
        <v>8770646.3738199994</v>
      </c>
      <c r="DV69" s="62">
        <v>8973107.1566499993</v>
      </c>
      <c r="DW69" s="63">
        <v>-202460.78282999992</v>
      </c>
      <c r="DX69" s="64">
        <v>-2.2563063083444357E-2</v>
      </c>
      <c r="DY69" s="31"/>
      <c r="DZ69" s="117" t="s">
        <v>573</v>
      </c>
      <c r="EA69" s="117" t="s">
        <v>573</v>
      </c>
      <c r="EB69" s="22"/>
      <c r="EC69" s="22"/>
      <c r="ED69" s="31"/>
      <c r="EE69" s="22"/>
      <c r="EF69" s="22"/>
      <c r="EG69" s="22"/>
      <c r="EH69" s="22"/>
      <c r="EI69" s="22"/>
      <c r="EJ69" s="22"/>
      <c r="EK69" s="13"/>
      <c r="EL69" s="62">
        <v>3348406.1260000002</v>
      </c>
      <c r="EM69" s="62">
        <v>3360668.5440000002</v>
      </c>
      <c r="EN69" s="63">
        <v>-12262.418000000063</v>
      </c>
      <c r="EO69" s="64">
        <v>-3.6488031590895531E-3</v>
      </c>
      <c r="EP69" s="31"/>
      <c r="EQ69" s="117" t="s">
        <v>573</v>
      </c>
      <c r="ER69" s="117" t="s">
        <v>573</v>
      </c>
      <c r="ES69" s="22"/>
      <c r="ET69" s="22"/>
      <c r="EU69" s="31"/>
      <c r="EV69" s="22"/>
      <c r="EW69" s="22"/>
      <c r="EX69" s="22"/>
      <c r="EY69" s="22"/>
      <c r="EZ69" s="22"/>
      <c r="FA69" s="22"/>
      <c r="FB69" s="13"/>
      <c r="FC69" s="62">
        <v>165560.32780000003</v>
      </c>
      <c r="FD69" s="62">
        <v>164025.37048000004</v>
      </c>
      <c r="FE69" s="63">
        <v>1534.9573199999868</v>
      </c>
      <c r="FF69" s="64">
        <v>9.3580481818642536E-3</v>
      </c>
      <c r="FG69" s="31"/>
      <c r="FH69" s="117" t="s">
        <v>573</v>
      </c>
      <c r="FI69" s="117" t="s">
        <v>573</v>
      </c>
      <c r="FJ69" s="22"/>
      <c r="FK69" s="22"/>
      <c r="FL69" s="31"/>
      <c r="FM69" s="22"/>
      <c r="FN69" s="22"/>
      <c r="FO69" s="22"/>
      <c r="FP69" s="22"/>
      <c r="FQ69" s="22"/>
      <c r="FR69" s="22"/>
      <c r="FS69" s="13"/>
    </row>
    <row r="70" spans="1:175" x14ac:dyDescent="0.2">
      <c r="A70" s="42">
        <v>661</v>
      </c>
      <c r="B70" s="67" t="str">
        <f>VLOOKUP($A70&amp;B$1,TEXTDF,(SPRCODE="DE")*2+(SPRCODE="FR")*3,FALSE)</f>
        <v>Kapitalanlagen</v>
      </c>
      <c r="C70" s="67"/>
      <c r="D70" s="67"/>
      <c r="E70" s="67"/>
      <c r="F70" s="68">
        <f>+SUBTOTAL(9,F71:F81)</f>
        <v>164328802.93048999</v>
      </c>
      <c r="G70" s="68">
        <f>SUM(G71:G81)-SUM(G73:G74)</f>
        <v>188910822.65263996</v>
      </c>
      <c r="H70" s="69">
        <f t="shared" si="19"/>
        <v>-24582019.722149968</v>
      </c>
      <c r="I70" s="70">
        <f t="shared" si="20"/>
        <v>-0.13012499430670621</v>
      </c>
      <c r="J70" s="31"/>
      <c r="K70" s="118">
        <f>+IFERROR(F70/F$70,"")</f>
        <v>1</v>
      </c>
      <c r="L70" s="118">
        <f>+IFERROR(G70/G$70,"")</f>
        <v>1</v>
      </c>
      <c r="M70" s="22"/>
      <c r="N70" s="22"/>
      <c r="O70" s="31"/>
      <c r="P70" s="30"/>
      <c r="Q70" s="22"/>
      <c r="R70" s="22"/>
      <c r="S70" s="22"/>
      <c r="T70" s="22"/>
      <c r="U70" s="22"/>
      <c r="V70" s="13"/>
      <c r="W70" s="68">
        <v>74146764.644639969</v>
      </c>
      <c r="X70" s="68">
        <v>71506877.842650026</v>
      </c>
      <c r="Y70" s="69">
        <v>2639886.8019899428</v>
      </c>
      <c r="Z70" s="70">
        <v>3.6917942464205655E-2</v>
      </c>
      <c r="AA70" s="31"/>
      <c r="AB70" s="118">
        <v>1</v>
      </c>
      <c r="AC70" s="118">
        <v>1</v>
      </c>
      <c r="AD70" s="22"/>
      <c r="AE70" s="22"/>
      <c r="AF70" s="31"/>
      <c r="AG70" s="30"/>
      <c r="AH70" s="22"/>
      <c r="AI70" s="22"/>
      <c r="AJ70" s="22"/>
      <c r="AK70" s="22"/>
      <c r="AL70" s="22"/>
      <c r="AM70" s="13"/>
      <c r="AN70" s="68">
        <v>24251319.109300002</v>
      </c>
      <c r="AO70" s="68">
        <v>52475030.680520006</v>
      </c>
      <c r="AP70" s="69">
        <v>-28223711.571220003</v>
      </c>
      <c r="AQ70" s="70">
        <v>-0.53785031099938596</v>
      </c>
      <c r="AR70" s="31"/>
      <c r="AS70" s="118">
        <v>1</v>
      </c>
      <c r="AT70" s="118">
        <v>1</v>
      </c>
      <c r="AU70" s="22"/>
      <c r="AV70" s="22"/>
      <c r="AW70" s="31"/>
      <c r="AX70" s="30"/>
      <c r="AY70" s="22"/>
      <c r="AZ70" s="22"/>
      <c r="BA70" s="22"/>
      <c r="BB70" s="22"/>
      <c r="BC70" s="22"/>
      <c r="BD70" s="13"/>
      <c r="BE70" s="68">
        <v>19274310.733280003</v>
      </c>
      <c r="BF70" s="68">
        <v>18604081.112650007</v>
      </c>
      <c r="BG70" s="69">
        <v>670229.62062999606</v>
      </c>
      <c r="BH70" s="70">
        <v>3.6025945950873606E-2</v>
      </c>
      <c r="BI70" s="31"/>
      <c r="BJ70" s="118">
        <v>1</v>
      </c>
      <c r="BK70" s="118">
        <v>1</v>
      </c>
      <c r="BL70" s="22"/>
      <c r="BM70" s="22"/>
      <c r="BN70" s="31"/>
      <c r="BO70" s="30"/>
      <c r="BP70" s="22"/>
      <c r="BQ70" s="22"/>
      <c r="BR70" s="22"/>
      <c r="BS70" s="22"/>
      <c r="BT70" s="22"/>
      <c r="BU70" s="13"/>
      <c r="BV70" s="68">
        <v>19445499.042300005</v>
      </c>
      <c r="BW70" s="68">
        <v>19194572.293540001</v>
      </c>
      <c r="BX70" s="69">
        <v>250926.7487600036</v>
      </c>
      <c r="BY70" s="70">
        <v>1.307279708672926E-2</v>
      </c>
      <c r="BZ70" s="31"/>
      <c r="CA70" s="118">
        <v>1</v>
      </c>
      <c r="CB70" s="118">
        <v>1</v>
      </c>
      <c r="CC70" s="22"/>
      <c r="CD70" s="22"/>
      <c r="CE70" s="31"/>
      <c r="CF70" s="30"/>
      <c r="CG70" s="22"/>
      <c r="CH70" s="22"/>
      <c r="CI70" s="22"/>
      <c r="CJ70" s="22"/>
      <c r="CK70" s="22"/>
      <c r="CL70" s="13"/>
      <c r="CM70" s="68">
        <v>11520329.816919999</v>
      </c>
      <c r="CN70" s="68">
        <v>11271008.90024</v>
      </c>
      <c r="CO70" s="69">
        <v>249320.91667999886</v>
      </c>
      <c r="CP70" s="70">
        <v>2.2120550066701661E-2</v>
      </c>
      <c r="CQ70" s="31"/>
      <c r="CR70" s="118">
        <v>1</v>
      </c>
      <c r="CS70" s="118">
        <v>1</v>
      </c>
      <c r="CT70" s="22"/>
      <c r="CU70" s="22"/>
      <c r="CV70" s="31"/>
      <c r="CW70" s="30"/>
      <c r="CX70" s="22"/>
      <c r="CY70" s="22"/>
      <c r="CZ70" s="22"/>
      <c r="DA70" s="22"/>
      <c r="DB70" s="22"/>
      <c r="DC70" s="13"/>
      <c r="DD70" s="68">
        <v>3780501.3047999996</v>
      </c>
      <c r="DE70" s="68">
        <v>3756188.0317799994</v>
      </c>
      <c r="DF70" s="69">
        <v>24313.273020000197</v>
      </c>
      <c r="DG70" s="70">
        <v>6.4728583378395044E-3</v>
      </c>
      <c r="DH70" s="31"/>
      <c r="DI70" s="118">
        <v>1</v>
      </c>
      <c r="DJ70" s="118">
        <v>1</v>
      </c>
      <c r="DK70" s="22"/>
      <c r="DL70" s="22"/>
      <c r="DM70" s="31"/>
      <c r="DN70" s="30"/>
      <c r="DO70" s="22"/>
      <c r="DP70" s="22"/>
      <c r="DQ70" s="22"/>
      <c r="DR70" s="22"/>
      <c r="DS70" s="22"/>
      <c r="DT70" s="13"/>
      <c r="DU70" s="68">
        <v>8457331.380160002</v>
      </c>
      <c r="DV70" s="68">
        <v>8640198.3277000003</v>
      </c>
      <c r="DW70" s="69">
        <v>-182866.94753999822</v>
      </c>
      <c r="DX70" s="70">
        <v>-2.1164670138848152E-2</v>
      </c>
      <c r="DY70" s="31"/>
      <c r="DZ70" s="118">
        <v>1</v>
      </c>
      <c r="EA70" s="118">
        <v>1</v>
      </c>
      <c r="EB70" s="22"/>
      <c r="EC70" s="22"/>
      <c r="ED70" s="31"/>
      <c r="EE70" s="30"/>
      <c r="EF70" s="22"/>
      <c r="EG70" s="22"/>
      <c r="EH70" s="22"/>
      <c r="EI70" s="22"/>
      <c r="EJ70" s="22"/>
      <c r="EK70" s="13"/>
      <c r="EL70" s="68">
        <v>3290078.156</v>
      </c>
      <c r="EM70" s="68">
        <v>3301384.4270000001</v>
      </c>
      <c r="EN70" s="69">
        <v>-11306.271000000183</v>
      </c>
      <c r="EO70" s="70">
        <v>-3.4247059832029914E-3</v>
      </c>
      <c r="EP70" s="31"/>
      <c r="EQ70" s="118">
        <v>1</v>
      </c>
      <c r="ER70" s="118">
        <v>1</v>
      </c>
      <c r="ES70" s="22"/>
      <c r="ET70" s="22"/>
      <c r="EU70" s="31"/>
      <c r="EV70" s="30"/>
      <c r="EW70" s="22"/>
      <c r="EX70" s="22"/>
      <c r="EY70" s="22"/>
      <c r="EZ70" s="22"/>
      <c r="FA70" s="22"/>
      <c r="FB70" s="13"/>
      <c r="FC70" s="68">
        <v>162668.74309</v>
      </c>
      <c r="FD70" s="68">
        <v>161481.03656000004</v>
      </c>
      <c r="FE70" s="69">
        <v>1187.7065299999667</v>
      </c>
      <c r="FF70" s="70">
        <v>7.3550836389302265E-3</v>
      </c>
      <c r="FG70" s="31"/>
      <c r="FH70" s="118">
        <v>1</v>
      </c>
      <c r="FI70" s="118">
        <v>1</v>
      </c>
      <c r="FJ70" s="22"/>
      <c r="FK70" s="22"/>
      <c r="FL70" s="31"/>
      <c r="FM70" s="30"/>
      <c r="FN70" s="22"/>
      <c r="FO70" s="22"/>
      <c r="FP70" s="22"/>
      <c r="FQ70" s="22"/>
      <c r="FR70" s="22"/>
      <c r="FS70" s="13"/>
    </row>
    <row r="71" spans="1:175" x14ac:dyDescent="0.2">
      <c r="A71" s="42">
        <v>662</v>
      </c>
      <c r="B71" s="86"/>
      <c r="C71" s="86" t="str">
        <f>VLOOKUP($A71&amp;C$1,TEXTDF,(SPRCODE="DE")*2+(SPRCODE="FR")*3,FALSE)</f>
        <v>Flüssige Mittel</v>
      </c>
      <c r="D71" s="46"/>
      <c r="E71" s="46"/>
      <c r="F71" s="80">
        <f t="shared" ref="F71" si="21">+W71*$G$5+AN71*$H$5+BE71*$I$5+BV71*$K$5+CM71*$L$5+DD71*$M$5+DU71*$N$5+EL71*$P$5+FC71*$Q$5</f>
        <v>3033311.7251200001</v>
      </c>
      <c r="G71" s="80">
        <f t="shared" ref="G71" si="22">+X71*$G$5+AO71*$H$5+BF71*$I$5+BW71*$K$5+CN71*$L$5+DE71*$M$5+DV71*$N$5+EM71*$P$5+FD71*$Q$5</f>
        <v>13423223.367000001</v>
      </c>
      <c r="H71" s="93">
        <f t="shared" si="19"/>
        <v>-10389911.64188</v>
      </c>
      <c r="I71" s="94">
        <f t="shared" si="20"/>
        <v>-0.77402508755257904</v>
      </c>
      <c r="J71" s="31"/>
      <c r="K71" s="110">
        <f t="shared" ref="K71:L81" si="23">+IFERROR(F71/F$70,"")</f>
        <v>1.8458795238732867E-2</v>
      </c>
      <c r="L71" s="110">
        <f t="shared" si="23"/>
        <v>7.1055872704985104E-2</v>
      </c>
      <c r="M71" s="22"/>
      <c r="N71" s="22"/>
      <c r="O71" s="31"/>
      <c r="P71" s="22"/>
      <c r="Q71" s="22"/>
      <c r="R71" s="22"/>
      <c r="S71" s="22"/>
      <c r="T71" s="22"/>
      <c r="U71" s="22"/>
      <c r="V71" s="13"/>
      <c r="W71" s="80">
        <v>1140419.8761500001</v>
      </c>
      <c r="X71" s="80" vm="25">
        <v>2156672.0378400004</v>
      </c>
      <c r="Y71" s="93">
        <v>-1016252.1616900002</v>
      </c>
      <c r="Z71" s="94">
        <v>-0.47121312089149192</v>
      </c>
      <c r="AA71" s="31"/>
      <c r="AB71" s="110">
        <v>1.5380575020577658E-2</v>
      </c>
      <c r="AC71" s="110">
        <v>3.0160344052298435E-2</v>
      </c>
      <c r="AD71" s="22"/>
      <c r="AE71" s="22"/>
      <c r="AF71" s="31"/>
      <c r="AG71" s="22"/>
      <c r="AH71" s="22"/>
      <c r="AI71" s="22"/>
      <c r="AJ71" s="22"/>
      <c r="AK71" s="22"/>
      <c r="AL71" s="22"/>
      <c r="AM71" s="13"/>
      <c r="AN71" s="80">
        <v>75980.081200000001</v>
      </c>
      <c r="AO71" s="80" vm="75">
        <v>9369945.2481200006</v>
      </c>
      <c r="AP71" s="93">
        <v>-9293965.1669200007</v>
      </c>
      <c r="AQ71" s="94">
        <v>-0.99189108589345865</v>
      </c>
      <c r="AR71" s="31"/>
      <c r="AS71" s="110">
        <v>3.1330287996937383E-3</v>
      </c>
      <c r="AT71" s="110">
        <v>0.17856007184000275</v>
      </c>
      <c r="AU71" s="22"/>
      <c r="AV71" s="22"/>
      <c r="AW71" s="31"/>
      <c r="AX71" s="22"/>
      <c r="AY71" s="22"/>
      <c r="AZ71" s="22"/>
      <c r="BA71" s="22"/>
      <c r="BB71" s="22"/>
      <c r="BC71" s="22"/>
      <c r="BD71" s="13"/>
      <c r="BE71" s="80">
        <v>427016.50052999996</v>
      </c>
      <c r="BF71" s="80" vm="127">
        <v>468925.26199999999</v>
      </c>
      <c r="BG71" s="93">
        <v>-41908.761470000027</v>
      </c>
      <c r="BH71" s="94">
        <v>-8.9371942324574571E-2</v>
      </c>
      <c r="BI71" s="31"/>
      <c r="BJ71" s="110">
        <v>2.2154696291820781E-2</v>
      </c>
      <c r="BK71" s="110">
        <v>2.5205505134093947E-2</v>
      </c>
      <c r="BL71" s="22"/>
      <c r="BM71" s="22"/>
      <c r="BN71" s="31"/>
      <c r="BO71" s="22"/>
      <c r="BP71" s="22"/>
      <c r="BQ71" s="22"/>
      <c r="BR71" s="22"/>
      <c r="BS71" s="22"/>
      <c r="BT71" s="22"/>
      <c r="BU71" s="13"/>
      <c r="BV71" s="80">
        <v>567132.40457999997</v>
      </c>
      <c r="BW71" s="80" vm="178">
        <v>646555.68125000014</v>
      </c>
      <c r="BX71" s="93">
        <v>-79423.276670000167</v>
      </c>
      <c r="BY71" s="94">
        <v>-0.12284058275762022</v>
      </c>
      <c r="BZ71" s="31"/>
      <c r="CA71" s="110">
        <v>2.916522755966873E-2</v>
      </c>
      <c r="CB71" s="110">
        <v>3.3684297381692672E-2</v>
      </c>
      <c r="CC71" s="22"/>
      <c r="CD71" s="22"/>
      <c r="CE71" s="31"/>
      <c r="CF71" s="22"/>
      <c r="CG71" s="22"/>
      <c r="CH71" s="22"/>
      <c r="CI71" s="22"/>
      <c r="CJ71" s="22"/>
      <c r="CK71" s="22"/>
      <c r="CL71" s="13"/>
      <c r="CM71" s="80">
        <v>228769.63235</v>
      </c>
      <c r="CN71" s="80" vm="228">
        <v>391991.32271999994</v>
      </c>
      <c r="CO71" s="93">
        <v>-163221.69036999994</v>
      </c>
      <c r="CP71" s="94">
        <v>-0.41639108038773975</v>
      </c>
      <c r="CQ71" s="31"/>
      <c r="CR71" s="110">
        <v>1.9857906499691026E-2</v>
      </c>
      <c r="CS71" s="110">
        <v>3.4778725328808234E-2</v>
      </c>
      <c r="CT71" s="22"/>
      <c r="CU71" s="22"/>
      <c r="CV71" s="31"/>
      <c r="CW71" s="22"/>
      <c r="CX71" s="22"/>
      <c r="CY71" s="22"/>
      <c r="CZ71" s="22"/>
      <c r="DA71" s="22"/>
      <c r="DB71" s="22"/>
      <c r="DC71" s="13"/>
      <c r="DD71" s="80">
        <v>238290.61736999999</v>
      </c>
      <c r="DE71" s="80" vm="279">
        <v>105627.58900000001</v>
      </c>
      <c r="DF71" s="93">
        <v>132663.02836999999</v>
      </c>
      <c r="DG71" s="94">
        <v>1.2559505487718741</v>
      </c>
      <c r="DH71" s="31"/>
      <c r="DI71" s="110">
        <v>6.3031486609315249E-2</v>
      </c>
      <c r="DJ71" s="110">
        <v>2.8120953505606248E-2</v>
      </c>
      <c r="DK71" s="22"/>
      <c r="DL71" s="22"/>
      <c r="DM71" s="31"/>
      <c r="DN71" s="22"/>
      <c r="DO71" s="22"/>
      <c r="DP71" s="22"/>
      <c r="DQ71" s="22"/>
      <c r="DR71" s="22"/>
      <c r="DS71" s="22"/>
      <c r="DT71" s="13"/>
      <c r="DU71" s="80">
        <v>290376.80502999999</v>
      </c>
      <c r="DV71" s="80" vm="331">
        <v>224181.16170999999</v>
      </c>
      <c r="DW71" s="93">
        <v>66195.643320000003</v>
      </c>
      <c r="DX71" s="94">
        <v>0.29527745692401419</v>
      </c>
      <c r="DY71" s="31"/>
      <c r="DZ71" s="110">
        <v>3.4334329823139366E-2</v>
      </c>
      <c r="EA71" s="110">
        <v>2.5946298129672269E-2</v>
      </c>
      <c r="EB71" s="22"/>
      <c r="EC71" s="22"/>
      <c r="ED71" s="31"/>
      <c r="EE71" s="22"/>
      <c r="EF71" s="22"/>
      <c r="EG71" s="22"/>
      <c r="EH71" s="22"/>
      <c r="EI71" s="22"/>
      <c r="EJ71" s="22"/>
      <c r="EK71" s="13"/>
      <c r="EL71" s="80">
        <v>55010.834999999999</v>
      </c>
      <c r="EM71" s="80" vm="383">
        <v>56114.508999999998</v>
      </c>
      <c r="EN71" s="93">
        <v>-1103.6739999999991</v>
      </c>
      <c r="EO71" s="94">
        <v>-1.9668246584853777E-2</v>
      </c>
      <c r="EP71" s="31"/>
      <c r="EQ71" s="110">
        <v>1.6720221341757085E-2</v>
      </c>
      <c r="ER71" s="110">
        <v>1.6997265917011607E-2</v>
      </c>
      <c r="ES71" s="22"/>
      <c r="ET71" s="22"/>
      <c r="EU71" s="31"/>
      <c r="EV71" s="22"/>
      <c r="EW71" s="22"/>
      <c r="EX71" s="22"/>
      <c r="EY71" s="22"/>
      <c r="EZ71" s="22"/>
      <c r="FA71" s="22"/>
      <c r="FB71" s="13"/>
      <c r="FC71" s="80">
        <v>10314.97291</v>
      </c>
      <c r="FD71" s="80" vm="435">
        <v>3210.5553599999998</v>
      </c>
      <c r="FE71" s="93">
        <v>7104.4175500000001</v>
      </c>
      <c r="FF71" s="94">
        <v>2.212831349527018</v>
      </c>
      <c r="FG71" s="31"/>
      <c r="FH71" s="110">
        <v>6.3410909275256513E-2</v>
      </c>
      <c r="FI71" s="110">
        <v>1.9881934302589662E-2</v>
      </c>
      <c r="FJ71" s="22"/>
      <c r="FK71" s="22"/>
      <c r="FL71" s="31"/>
      <c r="FM71" s="22"/>
      <c r="FN71" s="22"/>
      <c r="FO71" s="22"/>
      <c r="FP71" s="22"/>
      <c r="FQ71" s="22"/>
      <c r="FR71" s="22"/>
      <c r="FS71" s="13"/>
    </row>
    <row r="72" spans="1:175" x14ac:dyDescent="0.2">
      <c r="A72" s="42">
        <v>663</v>
      </c>
      <c r="B72" s="86"/>
      <c r="C72" s="86" t="str">
        <f>VLOOKUP($A72&amp;C$1,TEXTDF,(SPRCODE="DE")*2+(SPRCODE="FR")*3,FALSE)</f>
        <v>Obligationen</v>
      </c>
      <c r="D72" s="46"/>
      <c r="E72" s="46"/>
      <c r="F72" s="80">
        <f>+SUBTOTAL(9,F73:F74)</f>
        <v>94620044.8486</v>
      </c>
      <c r="G72" s="80">
        <f>+SUBTOTAL(9,G73:G74)</f>
        <v>104557030.36410001</v>
      </c>
      <c r="H72" s="93">
        <f t="shared" si="19"/>
        <v>-9936985.5155000091</v>
      </c>
      <c r="I72" s="94">
        <f t="shared" si="20"/>
        <v>-9.5038903466331703E-2</v>
      </c>
      <c r="J72" s="22"/>
      <c r="K72" s="110">
        <f t="shared" si="23"/>
        <v>0.57579707976466954</v>
      </c>
      <c r="L72" s="110">
        <f t="shared" si="23"/>
        <v>0.55347295033675437</v>
      </c>
      <c r="M72" s="22"/>
      <c r="N72" s="22"/>
      <c r="O72" s="22"/>
      <c r="P72" s="22"/>
      <c r="Q72" s="22"/>
      <c r="R72" s="22"/>
      <c r="S72" s="22"/>
      <c r="T72" s="22"/>
      <c r="U72" s="22"/>
      <c r="V72" s="13"/>
      <c r="W72" s="80">
        <v>42222224.849019989</v>
      </c>
      <c r="X72" s="80">
        <v>42539977.114969999</v>
      </c>
      <c r="Y72" s="93">
        <v>-317752.26595000923</v>
      </c>
      <c r="Z72" s="94">
        <v>-7.4694978112291865E-3</v>
      </c>
      <c r="AA72" s="22"/>
      <c r="AB72" s="110">
        <v>0.56944122985509404</v>
      </c>
      <c r="AC72" s="110">
        <v>0.59490748859960962</v>
      </c>
      <c r="AD72" s="22"/>
      <c r="AE72" s="22"/>
      <c r="AF72" s="22"/>
      <c r="AG72" s="22"/>
      <c r="AH72" s="22"/>
      <c r="AI72" s="22"/>
      <c r="AJ72" s="22"/>
      <c r="AK72" s="22"/>
      <c r="AL72" s="22"/>
      <c r="AM72" s="13"/>
      <c r="AN72" s="80">
        <v>13536144.906259999</v>
      </c>
      <c r="AO72" s="80">
        <v>23472866.988630004</v>
      </c>
      <c r="AP72" s="93">
        <v>-9936722.0823700055</v>
      </c>
      <c r="AQ72" s="94">
        <v>-0.42332801047197355</v>
      </c>
      <c r="AR72" s="22"/>
      <c r="AS72" s="110">
        <v>0.55816118064559628</v>
      </c>
      <c r="AT72" s="110">
        <v>0.44731497407858967</v>
      </c>
      <c r="AU72" s="22"/>
      <c r="AV72" s="22"/>
      <c r="AW72" s="22"/>
      <c r="AX72" s="22"/>
      <c r="AY72" s="22"/>
      <c r="AZ72" s="22"/>
      <c r="BA72" s="22"/>
      <c r="BB72" s="22"/>
      <c r="BC72" s="22"/>
      <c r="BD72" s="13"/>
      <c r="BE72" s="80">
        <v>11079097.541999999</v>
      </c>
      <c r="BF72" s="80">
        <v>10437660.146</v>
      </c>
      <c r="BG72" s="93">
        <v>641437.39599999972</v>
      </c>
      <c r="BH72" s="94">
        <v>6.1454136945224835E-2</v>
      </c>
      <c r="BI72" s="22"/>
      <c r="BJ72" s="110">
        <v>0.57481160780863971</v>
      </c>
      <c r="BK72" s="110">
        <v>0.56104142326614681</v>
      </c>
      <c r="BL72" s="22"/>
      <c r="BM72" s="22"/>
      <c r="BN72" s="22"/>
      <c r="BO72" s="22"/>
      <c r="BP72" s="22"/>
      <c r="BQ72" s="22"/>
      <c r="BR72" s="22"/>
      <c r="BS72" s="22"/>
      <c r="BT72" s="22"/>
      <c r="BU72" s="13"/>
      <c r="BV72" s="80">
        <v>10175103.187860005</v>
      </c>
      <c r="BW72" s="80">
        <v>10811269.096179999</v>
      </c>
      <c r="BX72" s="93">
        <v>-636165.90831999481</v>
      </c>
      <c r="BY72" s="94">
        <v>-5.8842852088916597E-2</v>
      </c>
      <c r="BZ72" s="22"/>
      <c r="CA72" s="110">
        <v>0.52326264117603727</v>
      </c>
      <c r="CB72" s="110">
        <v>0.56324615786404209</v>
      </c>
      <c r="CC72" s="22"/>
      <c r="CD72" s="22"/>
      <c r="CE72" s="22"/>
      <c r="CF72" s="22"/>
      <c r="CG72" s="22"/>
      <c r="CH72" s="22"/>
      <c r="CI72" s="22"/>
      <c r="CJ72" s="22"/>
      <c r="CK72" s="22"/>
      <c r="CL72" s="13"/>
      <c r="CM72" s="80">
        <v>6836621.8052200004</v>
      </c>
      <c r="CN72" s="80">
        <v>6230743.6202300014</v>
      </c>
      <c r="CO72" s="93">
        <v>605878.18498999905</v>
      </c>
      <c r="CP72" s="94">
        <v>9.7240108391369429E-2</v>
      </c>
      <c r="CQ72" s="22"/>
      <c r="CR72" s="110">
        <v>0.59343976377993968</v>
      </c>
      <c r="CS72" s="110">
        <v>0.55281152515967991</v>
      </c>
      <c r="CT72" s="22"/>
      <c r="CU72" s="22"/>
      <c r="CV72" s="22"/>
      <c r="CW72" s="22"/>
      <c r="CX72" s="22"/>
      <c r="CY72" s="22"/>
      <c r="CZ72" s="22"/>
      <c r="DA72" s="22"/>
      <c r="DB72" s="22"/>
      <c r="DC72" s="13"/>
      <c r="DD72" s="80">
        <v>2563275.8733799998</v>
      </c>
      <c r="DE72" s="80">
        <v>2649983.2060999996</v>
      </c>
      <c r="DF72" s="93">
        <v>-86707.332719999831</v>
      </c>
      <c r="DG72" s="94">
        <v>-3.2719955553079827E-2</v>
      </c>
      <c r="DH72" s="22"/>
      <c r="DI72" s="110">
        <v>0.6780253904754584</v>
      </c>
      <c r="DJ72" s="110">
        <v>0.70549801652081123</v>
      </c>
      <c r="DK72" s="22"/>
      <c r="DL72" s="22"/>
      <c r="DM72" s="22"/>
      <c r="DN72" s="22"/>
      <c r="DO72" s="22"/>
      <c r="DP72" s="22"/>
      <c r="DQ72" s="22"/>
      <c r="DR72" s="22"/>
      <c r="DS72" s="22"/>
      <c r="DT72" s="13"/>
      <c r="DU72" s="80">
        <v>6115172.5054800026</v>
      </c>
      <c r="DV72" s="80">
        <v>6378060.5715800012</v>
      </c>
      <c r="DW72" s="93">
        <v>-262888.06609999854</v>
      </c>
      <c r="DX72" s="94">
        <v>-4.121755557973239E-2</v>
      </c>
      <c r="DY72" s="22"/>
      <c r="DZ72" s="110">
        <v>0.72306171185695123</v>
      </c>
      <c r="EA72" s="110">
        <v>0.73818451031758037</v>
      </c>
      <c r="EB72" s="22"/>
      <c r="EC72" s="22"/>
      <c r="ED72" s="22"/>
      <c r="EE72" s="22"/>
      <c r="EF72" s="22"/>
      <c r="EG72" s="22"/>
      <c r="EH72" s="22"/>
      <c r="EI72" s="22"/>
      <c r="EJ72" s="22"/>
      <c r="EK72" s="13"/>
      <c r="EL72" s="80">
        <v>1973240.16</v>
      </c>
      <c r="EM72" s="80">
        <v>1911526.8459999999</v>
      </c>
      <c r="EN72" s="93">
        <v>61713.314000000013</v>
      </c>
      <c r="EO72" s="94">
        <v>3.2284827246417791E-2</v>
      </c>
      <c r="EP72" s="22"/>
      <c r="EQ72" s="110">
        <v>0.59975479804377019</v>
      </c>
      <c r="ER72" s="110">
        <v>0.57900765217367389</v>
      </c>
      <c r="ES72" s="22"/>
      <c r="ET72" s="22"/>
      <c r="EU72" s="22"/>
      <c r="EV72" s="22"/>
      <c r="EW72" s="22"/>
      <c r="EX72" s="22"/>
      <c r="EY72" s="22"/>
      <c r="EZ72" s="22"/>
      <c r="FA72" s="22"/>
      <c r="FB72" s="13"/>
      <c r="FC72" s="80">
        <v>119164.01938</v>
      </c>
      <c r="FD72" s="80">
        <v>124942.77441</v>
      </c>
      <c r="FE72" s="93">
        <v>-5778.7550300000003</v>
      </c>
      <c r="FF72" s="94">
        <v>-4.6251214264195872E-2</v>
      </c>
      <c r="FG72" s="22"/>
      <c r="FH72" s="110">
        <v>0.73255634190318863</v>
      </c>
      <c r="FI72" s="110">
        <v>0.77373032197236458</v>
      </c>
      <c r="FJ72" s="22"/>
      <c r="FK72" s="22"/>
      <c r="FL72" s="22"/>
      <c r="FM72" s="22"/>
      <c r="FN72" s="22"/>
      <c r="FO72" s="22"/>
      <c r="FP72" s="22"/>
      <c r="FQ72" s="22"/>
      <c r="FR72" s="22"/>
      <c r="FS72" s="13"/>
    </row>
    <row r="73" spans="1:175" x14ac:dyDescent="0.2">
      <c r="A73" s="42">
        <v>664</v>
      </c>
      <c r="B73" s="86"/>
      <c r="C73" s="46"/>
      <c r="D73" s="79" t="str">
        <f>VLOOKUP($A73&amp;D$1,TEXTDF,(SPRCODE="DE")*2+(SPRCODE="FR")*3,FALSE)</f>
        <v>CHF</v>
      </c>
      <c r="E73" s="74"/>
      <c r="F73" s="75">
        <f t="shared" ref="F73:F84" si="24">+W73*$G$5+AN73*$H$5+BE73*$I$5+BV73*$K$5+CM73*$L$5+DD73*$M$5+DU73*$N$5+EL73*$P$5+FC73*$Q$5</f>
        <v>59716883.087819993</v>
      </c>
      <c r="G73" s="75">
        <f t="shared" ref="G73:G84" si="25">+X73*$G$5+AO73*$H$5+BF73*$I$5+BW73*$K$5+CN73*$L$5+DE73*$M$5+DV73*$N$5+EM73*$P$5+FD73*$Q$5</f>
        <v>62421932.673120014</v>
      </c>
      <c r="H73" s="76">
        <f t="shared" si="19"/>
        <v>-2705049.5853000209</v>
      </c>
      <c r="I73" s="87">
        <f t="shared" si="20"/>
        <v>-4.3334922029174217E-2</v>
      </c>
      <c r="J73" s="31"/>
      <c r="K73" s="119">
        <f t="shared" si="23"/>
        <v>0.3633987592125274</v>
      </c>
      <c r="L73" s="119">
        <f t="shared" si="23"/>
        <v>0.33043068574159157</v>
      </c>
      <c r="M73" s="22"/>
      <c r="N73" s="22"/>
      <c r="O73" s="31"/>
      <c r="P73" s="22"/>
      <c r="Q73" s="22"/>
      <c r="R73" s="22"/>
      <c r="S73" s="22"/>
      <c r="T73" s="22"/>
      <c r="U73" s="22"/>
      <c r="V73" s="13"/>
      <c r="W73" s="75">
        <v>22695399.391529992</v>
      </c>
      <c r="X73" s="75">
        <v>24015273.716619998</v>
      </c>
      <c r="Y73" s="76">
        <v>-1319874.325090006</v>
      </c>
      <c r="Z73" s="87">
        <v>-5.4959786869994143E-2</v>
      </c>
      <c r="AA73" s="31"/>
      <c r="AB73" s="119">
        <v>0.3060875211521536</v>
      </c>
      <c r="AC73" s="119">
        <v>0.33584564787551346</v>
      </c>
      <c r="AD73" s="22"/>
      <c r="AE73" s="22"/>
      <c r="AF73" s="31"/>
      <c r="AG73" s="22"/>
      <c r="AH73" s="22"/>
      <c r="AI73" s="22"/>
      <c r="AJ73" s="22"/>
      <c r="AK73" s="22"/>
      <c r="AL73" s="22"/>
      <c r="AM73" s="13"/>
      <c r="AN73" s="75">
        <v>10728433.34347</v>
      </c>
      <c r="AO73" s="75">
        <v>12065429.988630002</v>
      </c>
      <c r="AP73" s="76">
        <v>-1336996.6451600026</v>
      </c>
      <c r="AQ73" s="87">
        <v>-0.1108121837696574</v>
      </c>
      <c r="AR73" s="31"/>
      <c r="AS73" s="119">
        <v>0.4423855582913761</v>
      </c>
      <c r="AT73" s="119">
        <v>0.22992706878223856</v>
      </c>
      <c r="AU73" s="22"/>
      <c r="AV73" s="22"/>
      <c r="AW73" s="31"/>
      <c r="AX73" s="22"/>
      <c r="AY73" s="22"/>
      <c r="AZ73" s="22"/>
      <c r="BA73" s="22"/>
      <c r="BB73" s="22"/>
      <c r="BC73" s="22"/>
      <c r="BD73" s="13"/>
      <c r="BE73" s="75">
        <v>7246794.9730000002</v>
      </c>
      <c r="BF73" s="75">
        <v>6955084.9359999998</v>
      </c>
      <c r="BG73" s="76">
        <v>291710.03700000048</v>
      </c>
      <c r="BH73" s="87">
        <v>4.1941980534283552E-2</v>
      </c>
      <c r="BI73" s="31"/>
      <c r="BJ73" s="119">
        <v>0.37598205576748933</v>
      </c>
      <c r="BK73" s="119">
        <v>0.37384727006327817</v>
      </c>
      <c r="BL73" s="22"/>
      <c r="BM73" s="22"/>
      <c r="BN73" s="31"/>
      <c r="BO73" s="22"/>
      <c r="BP73" s="22"/>
      <c r="BQ73" s="22"/>
      <c r="BR73" s="22"/>
      <c r="BS73" s="22"/>
      <c r="BT73" s="22"/>
      <c r="BU73" s="13"/>
      <c r="BV73" s="75">
        <v>6370738.4662500024</v>
      </c>
      <c r="BW73" s="75">
        <v>6755039.0779400002</v>
      </c>
      <c r="BX73" s="76">
        <v>-384300.61168999784</v>
      </c>
      <c r="BY73" s="87">
        <v>-5.6890953147112344E-2</v>
      </c>
      <c r="BZ73" s="31"/>
      <c r="CA73" s="119">
        <v>0.32762020930353425</v>
      </c>
      <c r="CB73" s="119">
        <v>0.3519244385671168</v>
      </c>
      <c r="CC73" s="22"/>
      <c r="CD73" s="22"/>
      <c r="CE73" s="31"/>
      <c r="CF73" s="22"/>
      <c r="CG73" s="22"/>
      <c r="CH73" s="22"/>
      <c r="CI73" s="22"/>
      <c r="CJ73" s="22"/>
      <c r="CK73" s="22"/>
      <c r="CL73" s="13"/>
      <c r="CM73" s="75">
        <v>4680959.0722700013</v>
      </c>
      <c r="CN73" s="75">
        <v>4452481.5017600022</v>
      </c>
      <c r="CO73" s="76">
        <v>228477.57050999906</v>
      </c>
      <c r="CP73" s="87">
        <v>5.131465912203903E-2</v>
      </c>
      <c r="CQ73" s="31"/>
      <c r="CR73" s="119">
        <v>0.40632161983722376</v>
      </c>
      <c r="CS73" s="119">
        <v>0.3950384159190215</v>
      </c>
      <c r="CT73" s="22"/>
      <c r="CU73" s="22"/>
      <c r="CV73" s="31"/>
      <c r="CW73" s="22"/>
      <c r="CX73" s="22"/>
      <c r="CY73" s="22"/>
      <c r="CZ73" s="22"/>
      <c r="DA73" s="22"/>
      <c r="DB73" s="22"/>
      <c r="DC73" s="13"/>
      <c r="DD73" s="75">
        <v>2118644.3160399999</v>
      </c>
      <c r="DE73" s="75">
        <v>2097870.2985299998</v>
      </c>
      <c r="DF73" s="76">
        <v>20774.017510000151</v>
      </c>
      <c r="DG73" s="87">
        <v>9.9024317778637627E-3</v>
      </c>
      <c r="DH73" s="31"/>
      <c r="DI73" s="119">
        <v>0.56041359206780728</v>
      </c>
      <c r="DJ73" s="119">
        <v>0.55851045815080014</v>
      </c>
      <c r="DK73" s="22"/>
      <c r="DL73" s="22"/>
      <c r="DM73" s="31"/>
      <c r="DN73" s="22"/>
      <c r="DO73" s="22"/>
      <c r="DP73" s="22"/>
      <c r="DQ73" s="22"/>
      <c r="DR73" s="22"/>
      <c r="DS73" s="22"/>
      <c r="DT73" s="13"/>
      <c r="DU73" s="75">
        <v>3911007.2130500018</v>
      </c>
      <c r="DV73" s="75">
        <v>4161789.4732300006</v>
      </c>
      <c r="DW73" s="76">
        <v>-250782.26017999882</v>
      </c>
      <c r="DX73" s="87">
        <v>-6.0258276347977868E-2</v>
      </c>
      <c r="DY73" s="31"/>
      <c r="DZ73" s="119">
        <v>0.4624398687066712</v>
      </c>
      <c r="EA73" s="119">
        <v>0.48167753972585708</v>
      </c>
      <c r="EB73" s="22"/>
      <c r="EC73" s="22"/>
      <c r="ED73" s="31"/>
      <c r="EE73" s="22"/>
      <c r="EF73" s="22"/>
      <c r="EG73" s="22"/>
      <c r="EH73" s="22"/>
      <c r="EI73" s="22"/>
      <c r="EJ73" s="22"/>
      <c r="EK73" s="13"/>
      <c r="EL73" s="75">
        <v>1859134.696</v>
      </c>
      <c r="EM73" s="75">
        <v>1794020.906</v>
      </c>
      <c r="EN73" s="76">
        <v>65113.790000000037</v>
      </c>
      <c r="EO73" s="87">
        <v>3.6294889196792912E-2</v>
      </c>
      <c r="EP73" s="31"/>
      <c r="EQ73" s="119">
        <v>0.56507311007477479</v>
      </c>
      <c r="ER73" s="119">
        <v>0.54341472363163834</v>
      </c>
      <c r="ES73" s="22"/>
      <c r="ET73" s="22"/>
      <c r="EU73" s="31"/>
      <c r="EV73" s="22"/>
      <c r="EW73" s="22"/>
      <c r="EX73" s="22"/>
      <c r="EY73" s="22"/>
      <c r="EZ73" s="22"/>
      <c r="FA73" s="22"/>
      <c r="FB73" s="13"/>
      <c r="FC73" s="75">
        <v>105771.61620999999</v>
      </c>
      <c r="FD73" s="75">
        <v>124942.77441</v>
      </c>
      <c r="FE73" s="76">
        <v>-19171.158200000005</v>
      </c>
      <c r="FF73" s="87">
        <v>-0.15343951093233932</v>
      </c>
      <c r="FG73" s="31"/>
      <c r="FH73" s="119">
        <v>0.65022704547166477</v>
      </c>
      <c r="FI73" s="119">
        <v>0.77373032197236458</v>
      </c>
      <c r="FJ73" s="22"/>
      <c r="FK73" s="22"/>
      <c r="FL73" s="31"/>
      <c r="FM73" s="22"/>
      <c r="FN73" s="22"/>
      <c r="FO73" s="22"/>
      <c r="FP73" s="22"/>
      <c r="FQ73" s="22"/>
      <c r="FR73" s="22"/>
      <c r="FS73" s="13"/>
    </row>
    <row r="74" spans="1:175" x14ac:dyDescent="0.2">
      <c r="A74" s="42">
        <v>665</v>
      </c>
      <c r="B74" s="86"/>
      <c r="C74" s="46"/>
      <c r="D74" s="79" t="str">
        <f>VLOOKUP($A74&amp;D$1,TEXTDF,(SPRCODE="DE")*2+(SPRCODE="FR")*3,FALSE)</f>
        <v>FW</v>
      </c>
      <c r="E74" s="74"/>
      <c r="F74" s="75">
        <f t="shared" si="24"/>
        <v>34903161.760779999</v>
      </c>
      <c r="G74" s="75">
        <f t="shared" si="25"/>
        <v>42135097.690980002</v>
      </c>
      <c r="H74" s="76">
        <f t="shared" si="19"/>
        <v>-7231935.9302000031</v>
      </c>
      <c r="I74" s="87">
        <f t="shared" si="20"/>
        <v>-0.17163686158364277</v>
      </c>
      <c r="J74" s="31"/>
      <c r="K74" s="119">
        <f t="shared" si="23"/>
        <v>0.21239832055214208</v>
      </c>
      <c r="L74" s="119">
        <f t="shared" si="23"/>
        <v>0.22304226459516283</v>
      </c>
      <c r="M74" s="22"/>
      <c r="N74" s="22"/>
      <c r="O74" s="31"/>
      <c r="P74" s="22"/>
      <c r="Q74" s="22"/>
      <c r="R74" s="22"/>
      <c r="S74" s="22"/>
      <c r="T74" s="22"/>
      <c r="U74" s="22"/>
      <c r="V74" s="13"/>
      <c r="W74" s="75">
        <v>19526825.457490001</v>
      </c>
      <c r="X74" s="75" vm="26">
        <v>18524703.398350004</v>
      </c>
      <c r="Y74" s="76">
        <v>1002122.0591399968</v>
      </c>
      <c r="Z74" s="87">
        <v>5.4096523846598021E-2</v>
      </c>
      <c r="AA74" s="31"/>
      <c r="AB74" s="119">
        <v>0.2633537087029405</v>
      </c>
      <c r="AC74" s="119">
        <v>0.25906184072409622</v>
      </c>
      <c r="AD74" s="22"/>
      <c r="AE74" s="22"/>
      <c r="AF74" s="31"/>
      <c r="AG74" s="22"/>
      <c r="AH74" s="22"/>
      <c r="AI74" s="22"/>
      <c r="AJ74" s="22"/>
      <c r="AK74" s="22"/>
      <c r="AL74" s="22"/>
      <c r="AM74" s="13"/>
      <c r="AN74" s="75">
        <v>2807711.5627899999</v>
      </c>
      <c r="AO74" s="75" vm="76">
        <v>11407437</v>
      </c>
      <c r="AP74" s="76">
        <v>-8599725.4372100011</v>
      </c>
      <c r="AQ74" s="87">
        <v>-0.75387007942362516</v>
      </c>
      <c r="AR74" s="31"/>
      <c r="AS74" s="119">
        <v>0.11577562235422016</v>
      </c>
      <c r="AT74" s="119">
        <v>0.21738790529635107</v>
      </c>
      <c r="AU74" s="22"/>
      <c r="AV74" s="22"/>
      <c r="AW74" s="31"/>
      <c r="AX74" s="22"/>
      <c r="AY74" s="22"/>
      <c r="AZ74" s="22"/>
      <c r="BA74" s="22"/>
      <c r="BB74" s="22"/>
      <c r="BC74" s="22"/>
      <c r="BD74" s="13"/>
      <c r="BE74" s="75">
        <v>3832302.5690000001</v>
      </c>
      <c r="BF74" s="75" vm="128">
        <v>3482575.21</v>
      </c>
      <c r="BG74" s="76">
        <v>349727.35900000017</v>
      </c>
      <c r="BH74" s="87">
        <v>0.10042205491952605</v>
      </c>
      <c r="BI74" s="31"/>
      <c r="BJ74" s="119">
        <v>0.19882955204115041</v>
      </c>
      <c r="BK74" s="119">
        <v>0.18719415320286861</v>
      </c>
      <c r="BL74" s="22"/>
      <c r="BM74" s="22"/>
      <c r="BN74" s="31"/>
      <c r="BO74" s="22"/>
      <c r="BP74" s="22"/>
      <c r="BQ74" s="22"/>
      <c r="BR74" s="22"/>
      <c r="BS74" s="22"/>
      <c r="BT74" s="22"/>
      <c r="BU74" s="13"/>
      <c r="BV74" s="75">
        <v>3804364.7216100027</v>
      </c>
      <c r="BW74" s="75" vm="179">
        <v>4056230.0182399997</v>
      </c>
      <c r="BX74" s="76">
        <v>-251865.29662999697</v>
      </c>
      <c r="BY74" s="87">
        <v>-6.2093445267505154E-2</v>
      </c>
      <c r="BZ74" s="31"/>
      <c r="CA74" s="119">
        <v>0.19564243187250308</v>
      </c>
      <c r="CB74" s="119">
        <v>0.21132171929692531</v>
      </c>
      <c r="CC74" s="22"/>
      <c r="CD74" s="22"/>
      <c r="CE74" s="31"/>
      <c r="CF74" s="22"/>
      <c r="CG74" s="22"/>
      <c r="CH74" s="22"/>
      <c r="CI74" s="22"/>
      <c r="CJ74" s="22"/>
      <c r="CK74" s="22"/>
      <c r="CL74" s="13"/>
      <c r="CM74" s="75">
        <v>2155662.7329499987</v>
      </c>
      <c r="CN74" s="75" vm="229">
        <v>1778262.1184699989</v>
      </c>
      <c r="CO74" s="76">
        <v>377400.61447999976</v>
      </c>
      <c r="CP74" s="87">
        <v>0.21223002534896929</v>
      </c>
      <c r="CQ74" s="31"/>
      <c r="CR74" s="119">
        <v>0.18711814394271592</v>
      </c>
      <c r="CS74" s="119">
        <v>0.15777310924065843</v>
      </c>
      <c r="CT74" s="22"/>
      <c r="CU74" s="22"/>
      <c r="CV74" s="31"/>
      <c r="CW74" s="22"/>
      <c r="CX74" s="22"/>
      <c r="CY74" s="22"/>
      <c r="CZ74" s="22"/>
      <c r="DA74" s="22"/>
      <c r="DB74" s="22"/>
      <c r="DC74" s="13"/>
      <c r="DD74" s="75">
        <v>444631.55734</v>
      </c>
      <c r="DE74" s="75" vm="280">
        <v>552112.90756999992</v>
      </c>
      <c r="DF74" s="76">
        <v>-107481.35022999992</v>
      </c>
      <c r="DG74" s="87">
        <v>-0.19467277210209555</v>
      </c>
      <c r="DH74" s="31"/>
      <c r="DI74" s="119">
        <v>0.11761179840765124</v>
      </c>
      <c r="DJ74" s="119">
        <v>0.14698755837001115</v>
      </c>
      <c r="DK74" s="22"/>
      <c r="DL74" s="22"/>
      <c r="DM74" s="31"/>
      <c r="DN74" s="22"/>
      <c r="DO74" s="22"/>
      <c r="DP74" s="22"/>
      <c r="DQ74" s="22"/>
      <c r="DR74" s="22"/>
      <c r="DS74" s="22"/>
      <c r="DT74" s="13"/>
      <c r="DU74" s="75">
        <v>2204165.2924300004</v>
      </c>
      <c r="DV74" s="75" vm="332">
        <v>2216271.0983500006</v>
      </c>
      <c r="DW74" s="76">
        <v>-12105.805920000188</v>
      </c>
      <c r="DX74" s="87">
        <v>-5.4622405756284964E-3</v>
      </c>
      <c r="DY74" s="31"/>
      <c r="DZ74" s="119">
        <v>0.26062184315027992</v>
      </c>
      <c r="EA74" s="119">
        <v>0.25650697059172328</v>
      </c>
      <c r="EB74" s="22"/>
      <c r="EC74" s="22"/>
      <c r="ED74" s="31"/>
      <c r="EE74" s="22"/>
      <c r="EF74" s="22"/>
      <c r="EG74" s="22"/>
      <c r="EH74" s="22"/>
      <c r="EI74" s="22"/>
      <c r="EJ74" s="22"/>
      <c r="EK74" s="13"/>
      <c r="EL74" s="75">
        <v>114105.46400000001</v>
      </c>
      <c r="EM74" s="75" vm="384">
        <v>117505.94</v>
      </c>
      <c r="EN74" s="76">
        <v>-3400.4759999999951</v>
      </c>
      <c r="EO74" s="87">
        <v>-2.8938758330004366E-2</v>
      </c>
      <c r="EP74" s="31"/>
      <c r="EQ74" s="119">
        <v>3.468168796899547E-2</v>
      </c>
      <c r="ER74" s="119">
        <v>3.5592928542035558E-2</v>
      </c>
      <c r="ES74" s="22"/>
      <c r="ET74" s="22"/>
      <c r="EU74" s="31"/>
      <c r="EV74" s="22"/>
      <c r="EW74" s="22"/>
      <c r="EX74" s="22"/>
      <c r="EY74" s="22"/>
      <c r="EZ74" s="22"/>
      <c r="FA74" s="22"/>
      <c r="FB74" s="13"/>
      <c r="FC74" s="75">
        <v>13392.40317</v>
      </c>
      <c r="FD74" s="75" vm="436">
        <v>0</v>
      </c>
      <c r="FE74" s="76">
        <v>13392.40317</v>
      </c>
      <c r="FF74" s="87" t="s">
        <v>589</v>
      </c>
      <c r="FG74" s="31"/>
      <c r="FH74" s="119">
        <v>8.2329296431523799E-2</v>
      </c>
      <c r="FI74" s="119">
        <v>0</v>
      </c>
      <c r="FJ74" s="22"/>
      <c r="FK74" s="22"/>
      <c r="FL74" s="31"/>
      <c r="FM74" s="22"/>
      <c r="FN74" s="22"/>
      <c r="FO74" s="22"/>
      <c r="FP74" s="22"/>
      <c r="FQ74" s="22"/>
      <c r="FR74" s="22"/>
      <c r="FS74" s="13"/>
    </row>
    <row r="75" spans="1:175" x14ac:dyDescent="0.2">
      <c r="A75" s="42">
        <v>666</v>
      </c>
      <c r="B75" s="86"/>
      <c r="C75" s="86" t="str">
        <f t="shared" ref="C75:C81" si="26">VLOOKUP($A75&amp;C$1,TEXTDF,(SPRCODE="DE")*2+(SPRCODE="FR")*3,FALSE)</f>
        <v>Liegenschaften</v>
      </c>
      <c r="D75" s="46"/>
      <c r="E75" s="46"/>
      <c r="F75" s="80">
        <f t="shared" si="24"/>
        <v>24286126.074200004</v>
      </c>
      <c r="G75" s="80">
        <f t="shared" si="25"/>
        <v>27992760.561310001</v>
      </c>
      <c r="H75" s="93">
        <f t="shared" si="19"/>
        <v>-3706634.4871099964</v>
      </c>
      <c r="I75" s="94">
        <f t="shared" si="20"/>
        <v>-0.1324140389438081</v>
      </c>
      <c r="J75" s="31"/>
      <c r="K75" s="110">
        <f t="shared" si="23"/>
        <v>0.14778983136920237</v>
      </c>
      <c r="L75" s="110">
        <f t="shared" si="23"/>
        <v>0.14817976105467356</v>
      </c>
      <c r="M75" s="22"/>
      <c r="N75" s="22"/>
      <c r="O75" s="31"/>
      <c r="P75" s="22"/>
      <c r="Q75" s="22"/>
      <c r="R75" s="22"/>
      <c r="S75" s="22"/>
      <c r="T75" s="22"/>
      <c r="U75" s="22"/>
      <c r="V75" s="13"/>
      <c r="W75" s="80">
        <v>13209600.25953</v>
      </c>
      <c r="X75" s="80" vm="27">
        <v>11847358.929950001</v>
      </c>
      <c r="Y75" s="93">
        <v>1362241.3295799997</v>
      </c>
      <c r="Z75" s="94">
        <v>0.11498270100826158</v>
      </c>
      <c r="AA75" s="31"/>
      <c r="AB75" s="110">
        <v>0.17815477617720862</v>
      </c>
      <c r="AC75" s="110">
        <v>0.16568139020165254</v>
      </c>
      <c r="AD75" s="22"/>
      <c r="AE75" s="22"/>
      <c r="AF75" s="31"/>
      <c r="AG75" s="22"/>
      <c r="AH75" s="22"/>
      <c r="AI75" s="22"/>
      <c r="AJ75" s="22"/>
      <c r="AK75" s="22"/>
      <c r="AL75" s="22"/>
      <c r="AM75" s="13"/>
      <c r="AN75" s="80">
        <v>2815153.9070900003</v>
      </c>
      <c r="AO75" s="80" vm="77">
        <v>7978009.9254099997</v>
      </c>
      <c r="AP75" s="93">
        <v>-5162856.0183199998</v>
      </c>
      <c r="AQ75" s="94">
        <v>-0.64713582291697569</v>
      </c>
      <c r="AR75" s="31"/>
      <c r="AS75" s="110">
        <v>0.1160825064567491</v>
      </c>
      <c r="AT75" s="110">
        <v>0.15203440230424922</v>
      </c>
      <c r="AU75" s="22"/>
      <c r="AV75" s="22"/>
      <c r="AW75" s="31"/>
      <c r="AX75" s="22"/>
      <c r="AY75" s="22"/>
      <c r="AZ75" s="22"/>
      <c r="BA75" s="22"/>
      <c r="BB75" s="22"/>
      <c r="BC75" s="22"/>
      <c r="BD75" s="13"/>
      <c r="BE75" s="80">
        <v>2850950.5580500001</v>
      </c>
      <c r="BF75" s="80" vm="129">
        <v>2820138.3110000002</v>
      </c>
      <c r="BG75" s="93">
        <v>30812.247049999889</v>
      </c>
      <c r="BH75" s="94">
        <v>1.0925792869738382E-2</v>
      </c>
      <c r="BI75" s="31"/>
      <c r="BJ75" s="110">
        <v>0.14791452713934949</v>
      </c>
      <c r="BK75" s="110">
        <v>0.15158707887391559</v>
      </c>
      <c r="BL75" s="22"/>
      <c r="BM75" s="22"/>
      <c r="BN75" s="31"/>
      <c r="BO75" s="22"/>
      <c r="BP75" s="22"/>
      <c r="BQ75" s="22"/>
      <c r="BR75" s="22"/>
      <c r="BS75" s="22"/>
      <c r="BT75" s="22"/>
      <c r="BU75" s="13"/>
      <c r="BV75" s="80">
        <v>2601226.1487999996</v>
      </c>
      <c r="BW75" s="80" vm="180">
        <v>2589204.8369299998</v>
      </c>
      <c r="BX75" s="93">
        <v>12021.311869999859</v>
      </c>
      <c r="BY75" s="94">
        <v>4.6428585713029769E-3</v>
      </c>
      <c r="BZ75" s="31"/>
      <c r="CA75" s="110">
        <v>0.13377008957916298</v>
      </c>
      <c r="CB75" s="110">
        <v>0.13489255177628551</v>
      </c>
      <c r="CC75" s="22"/>
      <c r="CD75" s="22"/>
      <c r="CE75" s="31"/>
      <c r="CF75" s="22"/>
      <c r="CG75" s="22"/>
      <c r="CH75" s="22"/>
      <c r="CI75" s="22"/>
      <c r="CJ75" s="22"/>
      <c r="CK75" s="22"/>
      <c r="CL75" s="13"/>
      <c r="CM75" s="80">
        <v>1522982.4189899999</v>
      </c>
      <c r="CN75" s="80" vm="230">
        <v>1506991.3016900001</v>
      </c>
      <c r="CO75" s="93">
        <v>15991.117299999809</v>
      </c>
      <c r="CP75" s="94">
        <v>1.0611287060560137E-2</v>
      </c>
      <c r="CQ75" s="31"/>
      <c r="CR75" s="110">
        <v>0.13219955011645446</v>
      </c>
      <c r="CS75" s="110">
        <v>0.13370509375233577</v>
      </c>
      <c r="CT75" s="22"/>
      <c r="CU75" s="22"/>
      <c r="CV75" s="31"/>
      <c r="CW75" s="22"/>
      <c r="CX75" s="22"/>
      <c r="CY75" s="22"/>
      <c r="CZ75" s="22"/>
      <c r="DA75" s="22"/>
      <c r="DB75" s="22"/>
      <c r="DC75" s="13"/>
      <c r="DD75" s="80">
        <v>477242.78720000002</v>
      </c>
      <c r="DE75" s="80" vm="281">
        <v>472321.13439999998</v>
      </c>
      <c r="DF75" s="93">
        <v>4921.6528000000399</v>
      </c>
      <c r="DG75" s="94">
        <v>1.0420140962466462E-2</v>
      </c>
      <c r="DH75" s="31"/>
      <c r="DI75" s="110">
        <v>0.12623796388961905</v>
      </c>
      <c r="DJ75" s="110">
        <v>0.1257448057455671</v>
      </c>
      <c r="DK75" s="22"/>
      <c r="DL75" s="22"/>
      <c r="DM75" s="31"/>
      <c r="DN75" s="22"/>
      <c r="DO75" s="22"/>
      <c r="DP75" s="22"/>
      <c r="DQ75" s="22"/>
      <c r="DR75" s="22"/>
      <c r="DS75" s="22"/>
      <c r="DT75" s="13"/>
      <c r="DU75" s="80">
        <v>588069.82153999992</v>
      </c>
      <c r="DV75" s="80" vm="333">
        <v>552449.12092999998</v>
      </c>
      <c r="DW75" s="93">
        <v>35620.700609999942</v>
      </c>
      <c r="DX75" s="94">
        <v>6.4477793991301047E-2</v>
      </c>
      <c r="DY75" s="31"/>
      <c r="DZ75" s="110">
        <v>6.9533732936083004E-2</v>
      </c>
      <c r="EA75" s="110">
        <v>6.393940277491994E-2</v>
      </c>
      <c r="EB75" s="22"/>
      <c r="EC75" s="22"/>
      <c r="ED75" s="31"/>
      <c r="EE75" s="22"/>
      <c r="EF75" s="22"/>
      <c r="EG75" s="22"/>
      <c r="EH75" s="22"/>
      <c r="EI75" s="22"/>
      <c r="EJ75" s="22"/>
      <c r="EK75" s="13"/>
      <c r="EL75" s="80">
        <v>204735.17300000001</v>
      </c>
      <c r="EM75" s="80" vm="385">
        <v>210122.00099999999</v>
      </c>
      <c r="EN75" s="93">
        <v>-5386.8279999999795</v>
      </c>
      <c r="EO75" s="94">
        <v>-2.5636668099310422E-2</v>
      </c>
      <c r="EP75" s="31"/>
      <c r="EQ75" s="110">
        <v>6.2228057599978792E-2</v>
      </c>
      <c r="ER75" s="110">
        <v>6.3646632388988364E-2</v>
      </c>
      <c r="ES75" s="22"/>
      <c r="ET75" s="22"/>
      <c r="EU75" s="31"/>
      <c r="EV75" s="22"/>
      <c r="EW75" s="22"/>
      <c r="EX75" s="22"/>
      <c r="EY75" s="22"/>
      <c r="EZ75" s="22"/>
      <c r="FA75" s="22"/>
      <c r="FB75" s="13"/>
      <c r="FC75" s="80">
        <v>16165</v>
      </c>
      <c r="FD75" s="80" vm="437">
        <v>16165</v>
      </c>
      <c r="FE75" s="93">
        <v>0</v>
      </c>
      <c r="FF75" s="94">
        <v>0</v>
      </c>
      <c r="FG75" s="31"/>
      <c r="FH75" s="110">
        <v>9.9373731504499074E-2</v>
      </c>
      <c r="FI75" s="110">
        <v>0.10010463361122728</v>
      </c>
      <c r="FJ75" s="22"/>
      <c r="FK75" s="22"/>
      <c r="FL75" s="31"/>
      <c r="FM75" s="22"/>
      <c r="FN75" s="22"/>
      <c r="FO75" s="22"/>
      <c r="FP75" s="22"/>
      <c r="FQ75" s="22"/>
      <c r="FR75" s="22"/>
      <c r="FS75" s="13"/>
    </row>
    <row r="76" spans="1:175" x14ac:dyDescent="0.2">
      <c r="A76" s="42">
        <v>667</v>
      </c>
      <c r="B76" s="86"/>
      <c r="C76" s="86" t="str">
        <f t="shared" si="26"/>
        <v>Hypotheken</v>
      </c>
      <c r="D76" s="46"/>
      <c r="E76" s="46"/>
      <c r="F76" s="80">
        <f t="shared" si="24"/>
        <v>19315186.803950001</v>
      </c>
      <c r="G76" s="80">
        <f t="shared" si="25"/>
        <v>20908579.368490003</v>
      </c>
      <c r="H76" s="93">
        <f t="shared" si="19"/>
        <v>-1593392.5645400025</v>
      </c>
      <c r="I76" s="94">
        <f t="shared" si="20"/>
        <v>-7.6207595765272473E-2</v>
      </c>
      <c r="J76" s="31"/>
      <c r="K76" s="110">
        <f t="shared" si="23"/>
        <v>0.11753987407867991</v>
      </c>
      <c r="L76" s="110">
        <f t="shared" si="23"/>
        <v>0.11067962689959635</v>
      </c>
      <c r="M76" s="22"/>
      <c r="N76" s="22"/>
      <c r="O76" s="31"/>
      <c r="P76" s="22"/>
      <c r="Q76" s="22"/>
      <c r="R76" s="22"/>
      <c r="S76" s="22"/>
      <c r="T76" s="22"/>
      <c r="U76" s="22"/>
      <c r="V76" s="13"/>
      <c r="W76" s="80">
        <v>6100257.7303999998</v>
      </c>
      <c r="X76" s="80" vm="28">
        <v>5744866.7438000003</v>
      </c>
      <c r="Y76" s="93">
        <v>355390.98659999948</v>
      </c>
      <c r="Z76" s="94">
        <v>6.1862355116164558E-2</v>
      </c>
      <c r="AA76" s="31"/>
      <c r="AB76" s="110">
        <v>8.2272743249640692E-2</v>
      </c>
      <c r="AC76" s="110">
        <v>8.0340058426848202E-2</v>
      </c>
      <c r="AD76" s="22"/>
      <c r="AE76" s="22"/>
      <c r="AF76" s="31"/>
      <c r="AG76" s="22"/>
      <c r="AH76" s="22"/>
      <c r="AI76" s="22"/>
      <c r="AJ76" s="22"/>
      <c r="AK76" s="22"/>
      <c r="AL76" s="22"/>
      <c r="AM76" s="13"/>
      <c r="AN76" s="80">
        <v>4593469.3346000006</v>
      </c>
      <c r="AO76" s="80" vm="78">
        <v>6132212.2983500008</v>
      </c>
      <c r="AP76" s="93">
        <v>-1538742.9637500001</v>
      </c>
      <c r="AQ76" s="94">
        <v>-0.25092786891348018</v>
      </c>
      <c r="AR76" s="31"/>
      <c r="AS76" s="110">
        <v>0.1894111126037048</v>
      </c>
      <c r="AT76" s="110">
        <v>0.11685962292588856</v>
      </c>
      <c r="AU76" s="22"/>
      <c r="AV76" s="22"/>
      <c r="AW76" s="31"/>
      <c r="AX76" s="22"/>
      <c r="AY76" s="22"/>
      <c r="AZ76" s="22"/>
      <c r="BA76" s="22"/>
      <c r="BB76" s="22"/>
      <c r="BC76" s="22"/>
      <c r="BD76" s="13"/>
      <c r="BE76" s="80">
        <v>2637916.3681799998</v>
      </c>
      <c r="BF76" s="80" vm="130">
        <v>2599034.6949999998</v>
      </c>
      <c r="BG76" s="93">
        <v>38881.673179999925</v>
      </c>
      <c r="BH76" s="94">
        <v>1.496004391738226E-2</v>
      </c>
      <c r="BI76" s="31"/>
      <c r="BJ76" s="110">
        <v>0.13686177444598521</v>
      </c>
      <c r="BK76" s="110">
        <v>0.13970239536489462</v>
      </c>
      <c r="BL76" s="22"/>
      <c r="BM76" s="22"/>
      <c r="BN76" s="31"/>
      <c r="BO76" s="22"/>
      <c r="BP76" s="22"/>
      <c r="BQ76" s="22"/>
      <c r="BR76" s="22"/>
      <c r="BS76" s="22"/>
      <c r="BT76" s="22"/>
      <c r="BU76" s="13"/>
      <c r="BV76" s="80">
        <v>3068433.9018799998</v>
      </c>
      <c r="BW76" s="80" vm="181">
        <v>3229841.96685</v>
      </c>
      <c r="BX76" s="93">
        <v>-161408.06497000018</v>
      </c>
      <c r="BY76" s="94">
        <v>-4.9973982203042056E-2</v>
      </c>
      <c r="BZ76" s="31"/>
      <c r="CA76" s="110">
        <v>0.15779661376677462</v>
      </c>
      <c r="CB76" s="110">
        <v>0.16826850410920666</v>
      </c>
      <c r="CC76" s="22"/>
      <c r="CD76" s="22"/>
      <c r="CE76" s="31"/>
      <c r="CF76" s="22"/>
      <c r="CG76" s="22"/>
      <c r="CH76" s="22"/>
      <c r="CI76" s="22"/>
      <c r="CJ76" s="22"/>
      <c r="CK76" s="22"/>
      <c r="CL76" s="13"/>
      <c r="CM76" s="80">
        <v>1605841.94444</v>
      </c>
      <c r="CN76" s="80" vm="231">
        <v>1704394.53449</v>
      </c>
      <c r="CO76" s="93">
        <v>-98552.590049999999</v>
      </c>
      <c r="CP76" s="94">
        <v>-5.7822639098927597E-2</v>
      </c>
      <c r="CQ76" s="31"/>
      <c r="CR76" s="110">
        <v>0.13939201133647122</v>
      </c>
      <c r="CS76" s="110">
        <v>0.15121934066201539</v>
      </c>
      <c r="CT76" s="22"/>
      <c r="CU76" s="22"/>
      <c r="CV76" s="31"/>
      <c r="CW76" s="22"/>
      <c r="CX76" s="22"/>
      <c r="CY76" s="22"/>
      <c r="CZ76" s="22"/>
      <c r="DA76" s="22"/>
      <c r="DB76" s="22"/>
      <c r="DC76" s="13"/>
      <c r="DD76" s="80">
        <v>55137.100149999998</v>
      </c>
      <c r="DE76" s="80" vm="282">
        <v>37863.277650000004</v>
      </c>
      <c r="DF76" s="93">
        <v>17273.822499999995</v>
      </c>
      <c r="DG76" s="94">
        <v>0.45621572066939087</v>
      </c>
      <c r="DH76" s="31"/>
      <c r="DI76" s="110">
        <v>1.4584600216906135E-2</v>
      </c>
      <c r="DJ76" s="110">
        <v>1.0080240214187889E-2</v>
      </c>
      <c r="DK76" s="22"/>
      <c r="DL76" s="22"/>
      <c r="DM76" s="31"/>
      <c r="DN76" s="22"/>
      <c r="DO76" s="22"/>
      <c r="DP76" s="22"/>
      <c r="DQ76" s="22"/>
      <c r="DR76" s="22"/>
      <c r="DS76" s="22"/>
      <c r="DT76" s="13"/>
      <c r="DU76" s="80">
        <v>982565.24329999997</v>
      </c>
      <c r="DV76" s="80" vm="334">
        <v>1013955.51735</v>
      </c>
      <c r="DW76" s="93">
        <v>-31390.274050000007</v>
      </c>
      <c r="DX76" s="94">
        <v>-3.0958235852435956E-2</v>
      </c>
      <c r="DY76" s="31"/>
      <c r="DZ76" s="110">
        <v>0.11617911125074197</v>
      </c>
      <c r="EA76" s="110">
        <v>0.11735326885950226</v>
      </c>
      <c r="EB76" s="22"/>
      <c r="EC76" s="22"/>
      <c r="ED76" s="31"/>
      <c r="EE76" s="22"/>
      <c r="EF76" s="22"/>
      <c r="EG76" s="22"/>
      <c r="EH76" s="22"/>
      <c r="EI76" s="22"/>
      <c r="EJ76" s="22"/>
      <c r="EK76" s="13"/>
      <c r="EL76" s="80">
        <v>271565.18099999998</v>
      </c>
      <c r="EM76" s="80" vm="386">
        <v>446410.33500000002</v>
      </c>
      <c r="EN76" s="93">
        <v>-174845.15400000004</v>
      </c>
      <c r="EO76" s="94">
        <v>-0.3916691444878847</v>
      </c>
      <c r="EP76" s="31"/>
      <c r="EQ76" s="110">
        <v>8.2540647402176787E-2</v>
      </c>
      <c r="ER76" s="110">
        <v>0.13521913151012752</v>
      </c>
      <c r="ES76" s="22"/>
      <c r="ET76" s="22"/>
      <c r="EU76" s="31"/>
      <c r="EV76" s="22"/>
      <c r="EW76" s="22"/>
      <c r="EX76" s="22"/>
      <c r="EY76" s="22"/>
      <c r="EZ76" s="22"/>
      <c r="FA76" s="22"/>
      <c r="FB76" s="13"/>
      <c r="FC76" s="80">
        <v>0</v>
      </c>
      <c r="FD76" s="80" vm="438">
        <v>0</v>
      </c>
      <c r="FE76" s="93">
        <v>0</v>
      </c>
      <c r="FF76" s="94" t="s">
        <v>589</v>
      </c>
      <c r="FG76" s="31"/>
      <c r="FH76" s="110">
        <v>0</v>
      </c>
      <c r="FI76" s="110">
        <v>0</v>
      </c>
      <c r="FJ76" s="22"/>
      <c r="FK76" s="22"/>
      <c r="FL76" s="31"/>
      <c r="FM76" s="22"/>
      <c r="FN76" s="22"/>
      <c r="FO76" s="22"/>
      <c r="FP76" s="22"/>
      <c r="FQ76" s="22"/>
      <c r="FR76" s="22"/>
      <c r="FS76" s="13"/>
    </row>
    <row r="77" spans="1:175" x14ac:dyDescent="0.2">
      <c r="A77" s="42">
        <v>668</v>
      </c>
      <c r="B77" s="86"/>
      <c r="C77" s="86" t="str">
        <f t="shared" si="26"/>
        <v>Aktien und Beteiligungen</v>
      </c>
      <c r="D77" s="46"/>
      <c r="E77" s="46"/>
      <c r="F77" s="80">
        <f t="shared" si="24"/>
        <v>9736880.0432699993</v>
      </c>
      <c r="G77" s="80">
        <f t="shared" si="25"/>
        <v>8343243.2798299994</v>
      </c>
      <c r="H77" s="93">
        <f t="shared" si="19"/>
        <v>1393636.7634399999</v>
      </c>
      <c r="I77" s="94">
        <f t="shared" si="20"/>
        <v>0.16703777136753906</v>
      </c>
      <c r="J77" s="31"/>
      <c r="K77" s="110">
        <f t="shared" si="23"/>
        <v>5.9252424831382947E-2</v>
      </c>
      <c r="L77" s="110">
        <f t="shared" si="23"/>
        <v>4.4164983046901182E-2</v>
      </c>
      <c r="M77" s="22"/>
      <c r="N77" s="22"/>
      <c r="O77" s="31"/>
      <c r="P77" s="22"/>
      <c r="Q77" s="22"/>
      <c r="R77" s="22"/>
      <c r="S77" s="22"/>
      <c r="T77" s="22"/>
      <c r="U77" s="22"/>
      <c r="V77" s="13"/>
      <c r="W77" s="80">
        <v>7110802.5396400001</v>
      </c>
      <c r="X77" s="80">
        <v>5032756.8739399994</v>
      </c>
      <c r="Y77" s="93">
        <v>2078045.6657000007</v>
      </c>
      <c r="Z77" s="94">
        <v>0.41290404399629965</v>
      </c>
      <c r="AA77" s="31"/>
      <c r="AB77" s="110">
        <v>9.590172374640539E-2</v>
      </c>
      <c r="AC77" s="110">
        <v>7.0381437783013215E-2</v>
      </c>
      <c r="AD77" s="22"/>
      <c r="AE77" s="22"/>
      <c r="AF77" s="31"/>
      <c r="AG77" s="22"/>
      <c r="AH77" s="22"/>
      <c r="AI77" s="22"/>
      <c r="AJ77" s="22"/>
      <c r="AK77" s="22"/>
      <c r="AL77" s="22"/>
      <c r="AM77" s="13"/>
      <c r="AN77" s="80">
        <v>564799.36867</v>
      </c>
      <c r="AO77" s="80">
        <v>1401205.97643</v>
      </c>
      <c r="AP77" s="93">
        <v>-836406.60776000004</v>
      </c>
      <c r="AQ77" s="94">
        <v>-0.59691909814073241</v>
      </c>
      <c r="AR77" s="31"/>
      <c r="AS77" s="110">
        <v>2.328942875744059E-2</v>
      </c>
      <c r="AT77" s="110">
        <v>2.6702337440465022E-2</v>
      </c>
      <c r="AU77" s="22"/>
      <c r="AV77" s="22"/>
      <c r="AW77" s="31"/>
      <c r="AX77" s="22"/>
      <c r="AY77" s="22"/>
      <c r="AZ77" s="22"/>
      <c r="BA77" s="22"/>
      <c r="BB77" s="22"/>
      <c r="BC77" s="22"/>
      <c r="BD77" s="13"/>
      <c r="BE77" s="80">
        <v>469206.76517000003</v>
      </c>
      <c r="BF77" s="80">
        <v>453309.79599999997</v>
      </c>
      <c r="BG77" s="93">
        <v>15896.969170000055</v>
      </c>
      <c r="BH77" s="94">
        <v>3.5068664543044692E-2</v>
      </c>
      <c r="BI77" s="31"/>
      <c r="BJ77" s="110">
        <v>2.4343633952099975E-2</v>
      </c>
      <c r="BK77" s="110">
        <v>2.4366148118531262E-2</v>
      </c>
      <c r="BL77" s="22"/>
      <c r="BM77" s="22"/>
      <c r="BN77" s="31"/>
      <c r="BO77" s="22"/>
      <c r="BP77" s="22"/>
      <c r="BQ77" s="22"/>
      <c r="BR77" s="22"/>
      <c r="BS77" s="22"/>
      <c r="BT77" s="22"/>
      <c r="BU77" s="13"/>
      <c r="BV77" s="80">
        <v>505943.23700000002</v>
      </c>
      <c r="BW77" s="80">
        <v>387654.52289999998</v>
      </c>
      <c r="BX77" s="93">
        <v>118288.71410000004</v>
      </c>
      <c r="BY77" s="94">
        <v>0.30513951756604163</v>
      </c>
      <c r="BZ77" s="31"/>
      <c r="CA77" s="110">
        <v>2.6018526750042063E-2</v>
      </c>
      <c r="CB77" s="110">
        <v>2.0196049016964365E-2</v>
      </c>
      <c r="CC77" s="22"/>
      <c r="CD77" s="22"/>
      <c r="CE77" s="31"/>
      <c r="CF77" s="22"/>
      <c r="CG77" s="22"/>
      <c r="CH77" s="22"/>
      <c r="CI77" s="22"/>
      <c r="CJ77" s="22"/>
      <c r="CK77" s="22"/>
      <c r="CL77" s="13"/>
      <c r="CM77" s="80">
        <v>689870.49838</v>
      </c>
      <c r="CN77" s="80">
        <v>631193.88717000012</v>
      </c>
      <c r="CO77" s="93">
        <v>58676.611209999886</v>
      </c>
      <c r="CP77" s="94">
        <v>9.2961310942158093E-2</v>
      </c>
      <c r="CQ77" s="31"/>
      <c r="CR77" s="110">
        <v>5.9882877430017828E-2</v>
      </c>
      <c r="CS77" s="110">
        <v>5.6001542786161734E-2</v>
      </c>
      <c r="CT77" s="22"/>
      <c r="CU77" s="22"/>
      <c r="CV77" s="31"/>
      <c r="CW77" s="22"/>
      <c r="CX77" s="22"/>
      <c r="CY77" s="22"/>
      <c r="CZ77" s="22"/>
      <c r="DA77" s="22"/>
      <c r="DB77" s="22"/>
      <c r="DC77" s="13"/>
      <c r="DD77" s="80">
        <v>138571.68602000002</v>
      </c>
      <c r="DE77" s="80">
        <v>195345.79975999999</v>
      </c>
      <c r="DF77" s="93">
        <v>-56774.113739999972</v>
      </c>
      <c r="DG77" s="94">
        <v>-0.29063391078667733</v>
      </c>
      <c r="DH77" s="31"/>
      <c r="DI77" s="110">
        <v>3.6654315088863833E-2</v>
      </c>
      <c r="DJ77" s="110">
        <v>5.2006395342095973E-2</v>
      </c>
      <c r="DK77" s="22"/>
      <c r="DL77" s="22"/>
      <c r="DM77" s="31"/>
      <c r="DN77" s="22"/>
      <c r="DO77" s="22"/>
      <c r="DP77" s="22"/>
      <c r="DQ77" s="22"/>
      <c r="DR77" s="22"/>
      <c r="DS77" s="22"/>
      <c r="DT77" s="13"/>
      <c r="DU77" s="80">
        <v>47342.550389999989</v>
      </c>
      <c r="DV77" s="80">
        <v>23965.604630000002</v>
      </c>
      <c r="DW77" s="93">
        <v>23376.945759999988</v>
      </c>
      <c r="DX77" s="94">
        <v>0.97543734535021343</v>
      </c>
      <c r="DY77" s="31"/>
      <c r="DZ77" s="110">
        <v>5.5978119174874197E-3</v>
      </c>
      <c r="EA77" s="110">
        <v>2.7737331622548051E-3</v>
      </c>
      <c r="EB77" s="22"/>
      <c r="EC77" s="22"/>
      <c r="ED77" s="31"/>
      <c r="EE77" s="22"/>
      <c r="EF77" s="22"/>
      <c r="EG77" s="22"/>
      <c r="EH77" s="22"/>
      <c r="EI77" s="22"/>
      <c r="EJ77" s="22"/>
      <c r="EK77" s="13"/>
      <c r="EL77" s="80">
        <v>210343.39799999999</v>
      </c>
      <c r="EM77" s="80">
        <v>217810.81900000002</v>
      </c>
      <c r="EN77" s="93">
        <v>-7467.4210000000312</v>
      </c>
      <c r="EO77" s="94">
        <v>-3.4283976499808411E-2</v>
      </c>
      <c r="EP77" s="31"/>
      <c r="EQ77" s="110">
        <v>6.3932644766022992E-2</v>
      </c>
      <c r="ER77" s="110">
        <v>6.5975600181141833E-2</v>
      </c>
      <c r="ES77" s="22"/>
      <c r="ET77" s="22"/>
      <c r="EU77" s="31"/>
      <c r="EV77" s="22"/>
      <c r="EW77" s="22"/>
      <c r="EX77" s="22"/>
      <c r="EY77" s="22"/>
      <c r="EZ77" s="22"/>
      <c r="FA77" s="22"/>
      <c r="FB77" s="13"/>
      <c r="FC77" s="80">
        <v>0</v>
      </c>
      <c r="FD77" s="80">
        <v>0</v>
      </c>
      <c r="FE77" s="93">
        <v>0</v>
      </c>
      <c r="FF77" s="94" t="s">
        <v>589</v>
      </c>
      <c r="FG77" s="31"/>
      <c r="FH77" s="110">
        <v>0</v>
      </c>
      <c r="FI77" s="110">
        <v>0</v>
      </c>
      <c r="FJ77" s="22"/>
      <c r="FK77" s="22"/>
      <c r="FL77" s="31"/>
      <c r="FM77" s="22"/>
      <c r="FN77" s="22"/>
      <c r="FO77" s="22"/>
      <c r="FP77" s="22"/>
      <c r="FQ77" s="22"/>
      <c r="FR77" s="22"/>
      <c r="FS77" s="13"/>
    </row>
    <row r="78" spans="1:175" x14ac:dyDescent="0.2">
      <c r="A78" s="42">
        <v>669</v>
      </c>
      <c r="B78" s="86"/>
      <c r="C78" s="86" t="str">
        <f t="shared" si="26"/>
        <v>Alternative Kapitalanlagen</v>
      </c>
      <c r="D78" s="46"/>
      <c r="E78" s="46"/>
      <c r="F78" s="80">
        <f t="shared" si="24"/>
        <v>1745010.8518499997</v>
      </c>
      <c r="G78" s="80">
        <f t="shared" si="25"/>
        <v>2838194.7721500006</v>
      </c>
      <c r="H78" s="93">
        <f t="shared" si="19"/>
        <v>-1093183.9203000008</v>
      </c>
      <c r="I78" s="94">
        <f t="shared" si="20"/>
        <v>-0.38516874565021053</v>
      </c>
      <c r="J78" s="31"/>
      <c r="K78" s="110">
        <f t="shared" si="23"/>
        <v>1.0619020042324095E-2</v>
      </c>
      <c r="L78" s="110">
        <f t="shared" si="23"/>
        <v>1.5023992444142469E-2</v>
      </c>
      <c r="M78" s="22"/>
      <c r="N78" s="22"/>
      <c r="O78" s="31"/>
      <c r="P78" s="22"/>
      <c r="Q78" s="22"/>
      <c r="R78" s="22"/>
      <c r="S78" s="22"/>
      <c r="T78" s="22"/>
      <c r="U78" s="22"/>
      <c r="V78" s="13"/>
      <c r="W78" s="80">
        <v>12268.45434</v>
      </c>
      <c r="X78" s="80">
        <v>16872.456850000002</v>
      </c>
      <c r="Y78" s="93">
        <v>-4604.0025100000021</v>
      </c>
      <c r="Z78" s="94">
        <v>-0.27287090143010218</v>
      </c>
      <c r="AA78" s="31"/>
      <c r="AB78" s="110">
        <v>1.6546176220632818E-4</v>
      </c>
      <c r="AC78" s="110">
        <v>2.3595572005154005E-4</v>
      </c>
      <c r="AD78" s="22"/>
      <c r="AE78" s="22"/>
      <c r="AF78" s="31"/>
      <c r="AG78" s="22"/>
      <c r="AH78" s="22"/>
      <c r="AI78" s="22"/>
      <c r="AJ78" s="22"/>
      <c r="AK78" s="22"/>
      <c r="AL78" s="22"/>
      <c r="AM78" s="13"/>
      <c r="AN78" s="80">
        <v>1363956.61809</v>
      </c>
      <c r="AO78" s="80">
        <v>2474461.0323299998</v>
      </c>
      <c r="AP78" s="93">
        <v>-1110504.4142399998</v>
      </c>
      <c r="AQ78" s="94">
        <v>-0.4487863820568343</v>
      </c>
      <c r="AR78" s="31"/>
      <c r="AS78" s="110">
        <v>5.6242574349984281E-2</v>
      </c>
      <c r="AT78" s="110">
        <v>4.7155018305660171E-2</v>
      </c>
      <c r="AU78" s="22"/>
      <c r="AV78" s="22"/>
      <c r="AW78" s="31"/>
      <c r="AX78" s="22"/>
      <c r="AY78" s="22"/>
      <c r="AZ78" s="22"/>
      <c r="BA78" s="22"/>
      <c r="BB78" s="22"/>
      <c r="BC78" s="22"/>
      <c r="BD78" s="13"/>
      <c r="BE78" s="80">
        <v>242962.14765</v>
      </c>
      <c r="BF78" s="80">
        <v>237200.33300000001</v>
      </c>
      <c r="BG78" s="93">
        <v>5761.8146499999857</v>
      </c>
      <c r="BH78" s="94">
        <v>2.4290921421261213E-2</v>
      </c>
      <c r="BI78" s="31"/>
      <c r="BJ78" s="110">
        <v>1.2605490853195036E-2</v>
      </c>
      <c r="BK78" s="110">
        <v>1.2749908558435255E-2</v>
      </c>
      <c r="BL78" s="22"/>
      <c r="BM78" s="22"/>
      <c r="BN78" s="31"/>
      <c r="BO78" s="22"/>
      <c r="BP78" s="22"/>
      <c r="BQ78" s="22"/>
      <c r="BR78" s="22"/>
      <c r="BS78" s="22"/>
      <c r="BT78" s="22"/>
      <c r="BU78" s="13"/>
      <c r="BV78" s="80">
        <v>0</v>
      </c>
      <c r="BW78" s="80">
        <v>0</v>
      </c>
      <c r="BX78" s="93">
        <v>0</v>
      </c>
      <c r="BY78" s="94" t="s">
        <v>589</v>
      </c>
      <c r="BZ78" s="31"/>
      <c r="CA78" s="110">
        <v>0</v>
      </c>
      <c r="CB78" s="110">
        <v>0</v>
      </c>
      <c r="CC78" s="22"/>
      <c r="CD78" s="22"/>
      <c r="CE78" s="31"/>
      <c r="CF78" s="22"/>
      <c r="CG78" s="22"/>
      <c r="CH78" s="22"/>
      <c r="CI78" s="22"/>
      <c r="CJ78" s="22"/>
      <c r="CK78" s="22"/>
      <c r="CL78" s="13"/>
      <c r="CM78" s="80">
        <v>0</v>
      </c>
      <c r="CN78" s="80">
        <v>0</v>
      </c>
      <c r="CO78" s="93">
        <v>0</v>
      </c>
      <c r="CP78" s="94" t="s">
        <v>589</v>
      </c>
      <c r="CQ78" s="31"/>
      <c r="CR78" s="110">
        <v>0</v>
      </c>
      <c r="CS78" s="110">
        <v>0</v>
      </c>
      <c r="CT78" s="22"/>
      <c r="CU78" s="22"/>
      <c r="CV78" s="31"/>
      <c r="CW78" s="22"/>
      <c r="CX78" s="22"/>
      <c r="CY78" s="22"/>
      <c r="CZ78" s="22"/>
      <c r="DA78" s="22"/>
      <c r="DB78" s="22"/>
      <c r="DC78" s="13"/>
      <c r="DD78" s="80">
        <v>0</v>
      </c>
      <c r="DE78" s="80">
        <v>0</v>
      </c>
      <c r="DF78" s="93">
        <v>0</v>
      </c>
      <c r="DG78" s="94" t="s">
        <v>589</v>
      </c>
      <c r="DH78" s="31"/>
      <c r="DI78" s="110">
        <v>0</v>
      </c>
      <c r="DJ78" s="110">
        <v>0</v>
      </c>
      <c r="DK78" s="22"/>
      <c r="DL78" s="22"/>
      <c r="DM78" s="31"/>
      <c r="DN78" s="22"/>
      <c r="DO78" s="22"/>
      <c r="DP78" s="22"/>
      <c r="DQ78" s="22"/>
      <c r="DR78" s="22"/>
      <c r="DS78" s="22"/>
      <c r="DT78" s="13"/>
      <c r="DU78" s="80">
        <v>79475.718770000007</v>
      </c>
      <c r="DV78" s="80">
        <v>71642.67297</v>
      </c>
      <c r="DW78" s="93">
        <v>7833.0458000000071</v>
      </c>
      <c r="DX78" s="94">
        <v>0.10933491835627152</v>
      </c>
      <c r="DY78" s="31"/>
      <c r="DZ78" s="110">
        <v>9.3972572668065916E-3</v>
      </c>
      <c r="EA78" s="110">
        <v>8.2917857036125583E-3</v>
      </c>
      <c r="EB78" s="22"/>
      <c r="EC78" s="22"/>
      <c r="ED78" s="31"/>
      <c r="EE78" s="22"/>
      <c r="EF78" s="22"/>
      <c r="EG78" s="22"/>
      <c r="EH78" s="22"/>
      <c r="EI78" s="22"/>
      <c r="EJ78" s="22"/>
      <c r="EK78" s="13"/>
      <c r="EL78" s="80">
        <v>46347.913</v>
      </c>
      <c r="EM78" s="80">
        <v>38018.277000000002</v>
      </c>
      <c r="EN78" s="93">
        <v>8329.6359999999986</v>
      </c>
      <c r="EO78" s="94">
        <v>0.219095568165806</v>
      </c>
      <c r="EP78" s="31"/>
      <c r="EQ78" s="110">
        <v>1.408717690048698E-2</v>
      </c>
      <c r="ER78" s="110">
        <v>1.1515858828518064E-2</v>
      </c>
      <c r="ES78" s="22"/>
      <c r="ET78" s="22"/>
      <c r="EU78" s="31"/>
      <c r="EV78" s="22"/>
      <c r="EW78" s="22"/>
      <c r="EX78" s="22"/>
      <c r="EY78" s="22"/>
      <c r="EZ78" s="22"/>
      <c r="FA78" s="22"/>
      <c r="FB78" s="13"/>
      <c r="FC78" s="80">
        <v>0</v>
      </c>
      <c r="FD78" s="80">
        <v>0</v>
      </c>
      <c r="FE78" s="93">
        <v>0</v>
      </c>
      <c r="FF78" s="94" t="s">
        <v>589</v>
      </c>
      <c r="FG78" s="31"/>
      <c r="FH78" s="110">
        <v>0</v>
      </c>
      <c r="FI78" s="110">
        <v>0</v>
      </c>
      <c r="FJ78" s="22"/>
      <c r="FK78" s="22"/>
      <c r="FL78" s="31"/>
      <c r="FM78" s="22"/>
      <c r="FN78" s="22"/>
      <c r="FO78" s="22"/>
      <c r="FP78" s="22"/>
      <c r="FQ78" s="22"/>
      <c r="FR78" s="22"/>
      <c r="FS78" s="13"/>
    </row>
    <row r="79" spans="1:175" x14ac:dyDescent="0.2">
      <c r="A79" s="42">
        <v>670</v>
      </c>
      <c r="B79" s="86"/>
      <c r="C79" s="86" t="str">
        <f t="shared" si="26"/>
        <v>Anteile an Anlagefonds</v>
      </c>
      <c r="D79" s="46"/>
      <c r="E79" s="46"/>
      <c r="F79" s="80">
        <f t="shared" si="24"/>
        <v>4579909.3338399995</v>
      </c>
      <c r="G79" s="80">
        <f t="shared" si="25"/>
        <v>4743423.9664700003</v>
      </c>
      <c r="H79" s="93">
        <f t="shared" si="19"/>
        <v>-163514.63263000082</v>
      </c>
      <c r="I79" s="94">
        <f t="shared" si="20"/>
        <v>-3.4471856993142924E-2</v>
      </c>
      <c r="J79" s="31"/>
      <c r="K79" s="110">
        <f t="shared" si="23"/>
        <v>2.7870399176322554E-2</v>
      </c>
      <c r="L79" s="110">
        <f t="shared" si="23"/>
        <v>2.5109328834970867E-2</v>
      </c>
      <c r="M79" s="22"/>
      <c r="N79" s="22"/>
      <c r="O79" s="31"/>
      <c r="P79" s="22"/>
      <c r="Q79" s="22"/>
      <c r="R79" s="22"/>
      <c r="S79" s="22"/>
      <c r="T79" s="22"/>
      <c r="U79" s="22"/>
      <c r="V79" s="13"/>
      <c r="W79" s="80">
        <v>3757766.6441899999</v>
      </c>
      <c r="X79" s="80" vm="29">
        <v>3573112.9328400004</v>
      </c>
      <c r="Y79" s="93">
        <v>184653.71134999953</v>
      </c>
      <c r="Z79" s="94">
        <v>5.1678666423574882E-2</v>
      </c>
      <c r="AA79" s="31"/>
      <c r="AB79" s="110">
        <v>5.0680116148016541E-2</v>
      </c>
      <c r="AC79" s="110">
        <v>4.9968800773298898E-2</v>
      </c>
      <c r="AD79" s="22"/>
      <c r="AE79" s="22"/>
      <c r="AF79" s="31"/>
      <c r="AG79" s="22"/>
      <c r="AH79" s="22"/>
      <c r="AI79" s="22"/>
      <c r="AJ79" s="22"/>
      <c r="AK79" s="22"/>
      <c r="AL79" s="22"/>
      <c r="AM79" s="13"/>
      <c r="AN79" s="80">
        <v>876</v>
      </c>
      <c r="AO79" s="80" vm="79">
        <v>178323</v>
      </c>
      <c r="AP79" s="93">
        <v>-177447</v>
      </c>
      <c r="AQ79" s="94">
        <v>-0.99508756582157099</v>
      </c>
      <c r="AR79" s="31"/>
      <c r="AS79" s="110">
        <v>3.6121746452301956E-5</v>
      </c>
      <c r="AT79" s="110">
        <v>3.3982447973336352E-3</v>
      </c>
      <c r="AU79" s="22"/>
      <c r="AV79" s="22"/>
      <c r="AW79" s="31"/>
      <c r="AX79" s="22"/>
      <c r="AY79" s="22"/>
      <c r="AZ79" s="22"/>
      <c r="BA79" s="22"/>
      <c r="BB79" s="22"/>
      <c r="BC79" s="22"/>
      <c r="BD79" s="13"/>
      <c r="BE79" s="80">
        <v>98756.002439999997</v>
      </c>
      <c r="BF79" s="80" vm="131">
        <v>101019</v>
      </c>
      <c r="BG79" s="93">
        <v>-2262.9975600000034</v>
      </c>
      <c r="BH79" s="94">
        <v>-2.2401702254031486E-2</v>
      </c>
      <c r="BI79" s="31"/>
      <c r="BJ79" s="110">
        <v>5.1237112344299229E-3</v>
      </c>
      <c r="BK79" s="110">
        <v>5.4299376243479849E-3</v>
      </c>
      <c r="BL79" s="22"/>
      <c r="BM79" s="22"/>
      <c r="BN79" s="31"/>
      <c r="BO79" s="22"/>
      <c r="BP79" s="22"/>
      <c r="BQ79" s="22"/>
      <c r="BR79" s="22"/>
      <c r="BS79" s="22"/>
      <c r="BT79" s="22"/>
      <c r="BU79" s="13"/>
      <c r="BV79" s="80">
        <v>267751.05634999985</v>
      </c>
      <c r="BW79" s="80">
        <v>480030.09091000003</v>
      </c>
      <c r="BX79" s="93">
        <v>-212279.03456000017</v>
      </c>
      <c r="BY79" s="94">
        <v>-0.44222026614535714</v>
      </c>
      <c r="BZ79" s="31"/>
      <c r="CA79" s="110">
        <v>1.3769307528058708E-2</v>
      </c>
      <c r="CB79" s="110">
        <v>2.5008637002636197E-2</v>
      </c>
      <c r="CC79" s="22"/>
      <c r="CD79" s="22"/>
      <c r="CE79" s="31"/>
      <c r="CF79" s="22"/>
      <c r="CG79" s="22"/>
      <c r="CH79" s="22"/>
      <c r="CI79" s="22"/>
      <c r="CJ79" s="22"/>
      <c r="CK79" s="22"/>
      <c r="CL79" s="13"/>
      <c r="CM79" s="80">
        <v>17748.207340000001</v>
      </c>
      <c r="CN79" s="80" vm="232">
        <v>66588.31001999999</v>
      </c>
      <c r="CO79" s="93">
        <v>-48840.102679999989</v>
      </c>
      <c r="CP79" s="94">
        <v>-0.73346361644154545</v>
      </c>
      <c r="CQ79" s="31"/>
      <c r="CR79" s="110">
        <v>1.5405988910085777E-3</v>
      </c>
      <c r="CS79" s="110">
        <v>5.907928084289072E-3</v>
      </c>
      <c r="CT79" s="22"/>
      <c r="CU79" s="22"/>
      <c r="CV79" s="31"/>
      <c r="CW79" s="22"/>
      <c r="CX79" s="22"/>
      <c r="CY79" s="22"/>
      <c r="CZ79" s="22"/>
      <c r="DA79" s="22"/>
      <c r="DB79" s="22"/>
      <c r="DC79" s="13"/>
      <c r="DD79" s="80">
        <v>0</v>
      </c>
      <c r="DE79" s="80" vm="283">
        <v>0</v>
      </c>
      <c r="DF79" s="93">
        <v>0</v>
      </c>
      <c r="DG79" s="94" t="s">
        <v>589</v>
      </c>
      <c r="DH79" s="31"/>
      <c r="DI79" s="110">
        <v>0</v>
      </c>
      <c r="DJ79" s="110">
        <v>0</v>
      </c>
      <c r="DK79" s="22"/>
      <c r="DL79" s="22"/>
      <c r="DM79" s="31"/>
      <c r="DN79" s="22"/>
      <c r="DO79" s="22"/>
      <c r="DP79" s="22"/>
      <c r="DQ79" s="22"/>
      <c r="DR79" s="22"/>
      <c r="DS79" s="22"/>
      <c r="DT79" s="13"/>
      <c r="DU79" s="80">
        <v>220159.76472000027</v>
      </c>
      <c r="DV79" s="80" vm="335">
        <v>113297.81890999984</v>
      </c>
      <c r="DW79" s="93">
        <v>106861.94581000043</v>
      </c>
      <c r="DX79" s="94">
        <v>0.94319508387789996</v>
      </c>
      <c r="DY79" s="31"/>
      <c r="DZ79" s="110">
        <v>2.6031824321850697E-2</v>
      </c>
      <c r="EA79" s="110">
        <v>1.3112872484277735E-2</v>
      </c>
      <c r="EB79" s="22"/>
      <c r="EC79" s="22"/>
      <c r="ED79" s="31"/>
      <c r="EE79" s="22"/>
      <c r="EF79" s="22"/>
      <c r="EG79" s="22"/>
      <c r="EH79" s="22"/>
      <c r="EI79" s="22"/>
      <c r="EJ79" s="22"/>
      <c r="EK79" s="13"/>
      <c r="EL79" s="80">
        <v>199826.908</v>
      </c>
      <c r="EM79" s="80" vm="387">
        <v>213890.10699999999</v>
      </c>
      <c r="EN79" s="93">
        <v>-14063.198999999993</v>
      </c>
      <c r="EO79" s="94">
        <v>-6.5749646850193022E-2</v>
      </c>
      <c r="EP79" s="31"/>
      <c r="EQ79" s="110">
        <v>6.0736219179347663E-2</v>
      </c>
      <c r="ER79" s="110">
        <v>6.4788003860054552E-2</v>
      </c>
      <c r="ES79" s="22"/>
      <c r="ET79" s="22"/>
      <c r="EU79" s="31"/>
      <c r="EV79" s="22"/>
      <c r="EW79" s="22"/>
      <c r="EX79" s="22"/>
      <c r="EY79" s="22"/>
      <c r="EZ79" s="22"/>
      <c r="FA79" s="22"/>
      <c r="FB79" s="13"/>
      <c r="FC79" s="80">
        <v>17024.750800000002</v>
      </c>
      <c r="FD79" s="80" vm="439">
        <v>17162.70679</v>
      </c>
      <c r="FE79" s="93">
        <v>-137.95598999999856</v>
      </c>
      <c r="FF79" s="94">
        <v>-8.038125436040211E-3</v>
      </c>
      <c r="FG79" s="31"/>
      <c r="FH79" s="110">
        <v>0.10465901731705574</v>
      </c>
      <c r="FI79" s="110">
        <v>0.10628311011381829</v>
      </c>
      <c r="FJ79" s="22"/>
      <c r="FK79" s="22"/>
      <c r="FL79" s="31"/>
      <c r="FM79" s="22"/>
      <c r="FN79" s="22"/>
      <c r="FO79" s="22"/>
      <c r="FP79" s="22"/>
      <c r="FQ79" s="22"/>
      <c r="FR79" s="22"/>
      <c r="FS79" s="13"/>
    </row>
    <row r="80" spans="1:175" x14ac:dyDescent="0.2">
      <c r="A80" s="42">
        <v>671</v>
      </c>
      <c r="B80" s="86"/>
      <c r="C80" s="86" t="str">
        <f t="shared" si="26"/>
        <v>Netto-Guthaben aus derivativen Finanzinstrumenten</v>
      </c>
      <c r="D80" s="46"/>
      <c r="E80" s="46"/>
      <c r="F80" s="80">
        <f t="shared" si="24"/>
        <v>236703.71535999991</v>
      </c>
      <c r="G80" s="80">
        <f t="shared" si="25"/>
        <v>737641.34317999997</v>
      </c>
      <c r="H80" s="93">
        <f t="shared" si="19"/>
        <v>-500937.62782000005</v>
      </c>
      <c r="I80" s="94">
        <f t="shared" si="20"/>
        <v>-0.67910730933333918</v>
      </c>
      <c r="J80" s="31"/>
      <c r="K80" s="110">
        <f t="shared" si="23"/>
        <v>1.4404274304859633E-3</v>
      </c>
      <c r="L80" s="110">
        <f t="shared" si="23"/>
        <v>3.9047066378845802E-3</v>
      </c>
      <c r="M80" s="22"/>
      <c r="N80" s="22"/>
      <c r="O80" s="31"/>
      <c r="P80" s="22"/>
      <c r="Q80" s="22"/>
      <c r="R80" s="22"/>
      <c r="S80" s="22"/>
      <c r="T80" s="22"/>
      <c r="U80" s="22"/>
      <c r="V80" s="13"/>
      <c r="W80" s="80">
        <v>75629.742369999993</v>
      </c>
      <c r="X80" s="80">
        <v>557230.94545999996</v>
      </c>
      <c r="Y80" s="93">
        <v>-481601.20308999997</v>
      </c>
      <c r="Z80" s="94">
        <v>-0.86427576754990365</v>
      </c>
      <c r="AA80" s="31"/>
      <c r="AB80" s="110">
        <v>1.0200005722767194E-3</v>
      </c>
      <c r="AC80" s="110">
        <v>7.7926901896930752E-3</v>
      </c>
      <c r="AD80" s="22"/>
      <c r="AE80" s="22"/>
      <c r="AF80" s="31"/>
      <c r="AG80" s="22"/>
      <c r="AH80" s="22"/>
      <c r="AI80" s="22"/>
      <c r="AJ80" s="22"/>
      <c r="AK80" s="22"/>
      <c r="AL80" s="22"/>
      <c r="AM80" s="13"/>
      <c r="AN80" s="80">
        <v>15261.225089999964</v>
      </c>
      <c r="AO80" s="80">
        <v>15309.838499999954</v>
      </c>
      <c r="AP80" s="93">
        <v>-48.613409999990836</v>
      </c>
      <c r="AQ80" s="94">
        <v>-3.1753052130492065E-3</v>
      </c>
      <c r="AR80" s="31"/>
      <c r="AS80" s="110">
        <v>6.292946384160819E-4</v>
      </c>
      <c r="AT80" s="110">
        <v>2.9175473175441772E-4</v>
      </c>
      <c r="AU80" s="22"/>
      <c r="AV80" s="22"/>
      <c r="AW80" s="31"/>
      <c r="AX80" s="22"/>
      <c r="AY80" s="22"/>
      <c r="AZ80" s="22"/>
      <c r="BA80" s="22"/>
      <c r="BB80" s="22"/>
      <c r="BC80" s="22"/>
      <c r="BD80" s="13"/>
      <c r="BE80" s="80">
        <v>68775.105929999991</v>
      </c>
      <c r="BF80" s="80">
        <v>72814.021999999997</v>
      </c>
      <c r="BG80" s="93">
        <v>-4038.9160700000066</v>
      </c>
      <c r="BH80" s="94">
        <v>-5.5468932481164246E-2</v>
      </c>
      <c r="BI80" s="31"/>
      <c r="BJ80" s="110">
        <v>3.5682264793650649E-3</v>
      </c>
      <c r="BK80" s="110">
        <v>3.9138736043506858E-3</v>
      </c>
      <c r="BL80" s="22"/>
      <c r="BM80" s="22"/>
      <c r="BN80" s="31"/>
      <c r="BO80" s="22"/>
      <c r="BP80" s="22"/>
      <c r="BQ80" s="22"/>
      <c r="BR80" s="22"/>
      <c r="BS80" s="22"/>
      <c r="BT80" s="22"/>
      <c r="BU80" s="13"/>
      <c r="BV80" s="80">
        <v>27455.10583</v>
      </c>
      <c r="BW80" s="80">
        <v>58432.098520000007</v>
      </c>
      <c r="BX80" s="93">
        <v>-30976.992690000006</v>
      </c>
      <c r="BY80" s="94">
        <v>-0.53013657689184779</v>
      </c>
      <c r="BZ80" s="31"/>
      <c r="CA80" s="110">
        <v>1.411900294781667E-3</v>
      </c>
      <c r="CB80" s="110">
        <v>3.044199038478473E-3</v>
      </c>
      <c r="CC80" s="22"/>
      <c r="CD80" s="22"/>
      <c r="CE80" s="31"/>
      <c r="CF80" s="22"/>
      <c r="CG80" s="22"/>
      <c r="CH80" s="22"/>
      <c r="CI80" s="22"/>
      <c r="CJ80" s="22"/>
      <c r="CK80" s="22"/>
      <c r="CL80" s="13"/>
      <c r="CM80" s="80">
        <v>15495.3102</v>
      </c>
      <c r="CN80" s="80">
        <v>5597.3564700000006</v>
      </c>
      <c r="CO80" s="93">
        <v>9897.9537299999993</v>
      </c>
      <c r="CP80" s="94">
        <v>1.7683264918090877</v>
      </c>
      <c r="CQ80" s="31"/>
      <c r="CR80" s="110">
        <v>1.3450405019864895E-3</v>
      </c>
      <c r="CS80" s="110">
        <v>4.9661538905188983E-4</v>
      </c>
      <c r="CT80" s="22"/>
      <c r="CU80" s="22"/>
      <c r="CV80" s="31"/>
      <c r="CW80" s="22"/>
      <c r="CX80" s="22"/>
      <c r="CY80" s="22"/>
      <c r="CZ80" s="22"/>
      <c r="DA80" s="22"/>
      <c r="DB80" s="22"/>
      <c r="DC80" s="13"/>
      <c r="DD80" s="80">
        <v>2937.7117700000008</v>
      </c>
      <c r="DE80" s="80">
        <v>1685.65452</v>
      </c>
      <c r="DF80" s="93">
        <v>1252.0572500000007</v>
      </c>
      <c r="DG80" s="94">
        <v>0.74277216069162311</v>
      </c>
      <c r="DH80" s="31"/>
      <c r="DI80" s="110">
        <v>7.7706937073929009E-4</v>
      </c>
      <c r="DJ80" s="110">
        <v>4.4876734224649409E-4</v>
      </c>
      <c r="DK80" s="22"/>
      <c r="DL80" s="22"/>
      <c r="DM80" s="31"/>
      <c r="DN80" s="22"/>
      <c r="DO80" s="22"/>
      <c r="DP80" s="22"/>
      <c r="DQ80" s="22"/>
      <c r="DR80" s="22"/>
      <c r="DS80" s="22"/>
      <c r="DT80" s="13"/>
      <c r="DU80" s="80">
        <v>30140.926170000002</v>
      </c>
      <c r="DV80" s="80">
        <v>26079.894709999997</v>
      </c>
      <c r="DW80" s="93">
        <v>4061.0314600000056</v>
      </c>
      <c r="DX80" s="94">
        <v>0.15571502512404156</v>
      </c>
      <c r="DY80" s="31"/>
      <c r="DZ80" s="110">
        <v>3.5638814201732006E-3</v>
      </c>
      <c r="EA80" s="110">
        <v>3.0184370451762999E-3</v>
      </c>
      <c r="EB80" s="22"/>
      <c r="EC80" s="22"/>
      <c r="ED80" s="31"/>
      <c r="EE80" s="22"/>
      <c r="EF80" s="22"/>
      <c r="EG80" s="22"/>
      <c r="EH80" s="22"/>
      <c r="EI80" s="22"/>
      <c r="EJ80" s="22"/>
      <c r="EK80" s="13"/>
      <c r="EL80" s="80">
        <v>1008.5880000000001</v>
      </c>
      <c r="EM80" s="80">
        <v>491.53299999999996</v>
      </c>
      <c r="EN80" s="93">
        <v>517.05500000000006</v>
      </c>
      <c r="EO80" s="94">
        <v>1.0519232686309978</v>
      </c>
      <c r="EP80" s="31"/>
      <c r="EQ80" s="110">
        <v>3.065544197364046E-4</v>
      </c>
      <c r="ER80" s="110">
        <v>1.4888693239722487E-4</v>
      </c>
      <c r="ES80" s="22"/>
      <c r="ET80" s="22"/>
      <c r="EU80" s="31"/>
      <c r="EV80" s="22"/>
      <c r="EW80" s="22"/>
      <c r="EX80" s="22"/>
      <c r="EY80" s="22"/>
      <c r="EZ80" s="22"/>
      <c r="FA80" s="22"/>
      <c r="FB80" s="13"/>
      <c r="FC80" s="80">
        <v>0</v>
      </c>
      <c r="FD80" s="80">
        <v>0</v>
      </c>
      <c r="FE80" s="93">
        <v>0</v>
      </c>
      <c r="FF80" s="94" t="s">
        <v>589</v>
      </c>
      <c r="FG80" s="31"/>
      <c r="FH80" s="110">
        <v>0</v>
      </c>
      <c r="FI80" s="110">
        <v>0</v>
      </c>
      <c r="FJ80" s="22"/>
      <c r="FK80" s="22"/>
      <c r="FL80" s="31"/>
      <c r="FM80" s="22"/>
      <c r="FN80" s="22"/>
      <c r="FO80" s="22"/>
      <c r="FP80" s="22"/>
      <c r="FQ80" s="22"/>
      <c r="FR80" s="22"/>
      <c r="FS80" s="13"/>
    </row>
    <row r="81" spans="1:175" x14ac:dyDescent="0.2">
      <c r="A81" s="42">
        <v>672</v>
      </c>
      <c r="B81" s="86"/>
      <c r="C81" s="86" t="str">
        <f t="shared" si="26"/>
        <v>Übrige Kapitalanlagen</v>
      </c>
      <c r="D81" s="46"/>
      <c r="E81" s="46"/>
      <c r="F81" s="80">
        <f t="shared" si="24"/>
        <v>6775629.5342999995</v>
      </c>
      <c r="G81" s="80">
        <f t="shared" si="25"/>
        <v>5366725.6301100003</v>
      </c>
      <c r="H81" s="93">
        <f t="shared" si="19"/>
        <v>1408903.9041899992</v>
      </c>
      <c r="I81" s="94">
        <f t="shared" si="20"/>
        <v>0.26252579343451954</v>
      </c>
      <c r="J81" s="31"/>
      <c r="K81" s="110">
        <f t="shared" si="23"/>
        <v>4.1232148068199866E-2</v>
      </c>
      <c r="L81" s="110">
        <f t="shared" si="23"/>
        <v>2.8408778040091832E-2</v>
      </c>
      <c r="M81" s="22"/>
      <c r="N81" s="22"/>
      <c r="O81" s="31"/>
      <c r="P81" s="22"/>
      <c r="Q81" s="22"/>
      <c r="R81" s="22"/>
      <c r="S81" s="22"/>
      <c r="T81" s="22"/>
      <c r="U81" s="22"/>
      <c r="V81" s="13"/>
      <c r="W81" s="80">
        <v>517794.549</v>
      </c>
      <c r="X81" s="80">
        <v>38029.807000000001</v>
      </c>
      <c r="Y81" s="93">
        <v>479764.74199999997</v>
      </c>
      <c r="Z81" s="94">
        <v>12.615492421510316</v>
      </c>
      <c r="AA81" s="31"/>
      <c r="AB81" s="110">
        <v>6.9833734685742768E-3</v>
      </c>
      <c r="AC81" s="110">
        <v>5.3183425353410204E-4</v>
      </c>
      <c r="AD81" s="22"/>
      <c r="AE81" s="22"/>
      <c r="AF81" s="31"/>
      <c r="AG81" s="22"/>
      <c r="AH81" s="22"/>
      <c r="AI81" s="22"/>
      <c r="AJ81" s="22"/>
      <c r="AK81" s="22"/>
      <c r="AL81" s="22"/>
      <c r="AM81" s="13"/>
      <c r="AN81" s="80">
        <v>1285677.6683</v>
      </c>
      <c r="AO81" s="80">
        <v>1452696.3727500001</v>
      </c>
      <c r="AP81" s="93">
        <v>-167018.70445000008</v>
      </c>
      <c r="AQ81" s="94">
        <v>-0.11497151612888545</v>
      </c>
      <c r="AR81" s="31"/>
      <c r="AS81" s="110">
        <v>5.3014752001962762E-2</v>
      </c>
      <c r="AT81" s="110">
        <v>2.7683573576056546E-2</v>
      </c>
      <c r="AU81" s="22"/>
      <c r="AV81" s="22"/>
      <c r="AW81" s="31"/>
      <c r="AX81" s="22"/>
      <c r="AY81" s="22"/>
      <c r="AZ81" s="22"/>
      <c r="BA81" s="22"/>
      <c r="BB81" s="22"/>
      <c r="BC81" s="22"/>
      <c r="BD81" s="13"/>
      <c r="BE81" s="80">
        <v>1399629.74333</v>
      </c>
      <c r="BF81" s="80">
        <v>1413979.5476500001</v>
      </c>
      <c r="BG81" s="93">
        <v>-14349.804320000112</v>
      </c>
      <c r="BH81" s="94">
        <v>-1.0148523253995512E-2</v>
      </c>
      <c r="BI81" s="31"/>
      <c r="BJ81" s="110">
        <v>7.2616331795114633E-2</v>
      </c>
      <c r="BK81" s="110">
        <v>7.600372945528347E-2</v>
      </c>
      <c r="BL81" s="22"/>
      <c r="BM81" s="22"/>
      <c r="BN81" s="31"/>
      <c r="BO81" s="22"/>
      <c r="BP81" s="22"/>
      <c r="BQ81" s="22"/>
      <c r="BR81" s="22"/>
      <c r="BS81" s="22"/>
      <c r="BT81" s="22"/>
      <c r="BU81" s="13"/>
      <c r="BV81" s="80">
        <v>2232454</v>
      </c>
      <c r="BW81" s="80">
        <v>991584</v>
      </c>
      <c r="BX81" s="93">
        <v>1240870</v>
      </c>
      <c r="BY81" s="94">
        <v>1.2514017975279956</v>
      </c>
      <c r="BZ81" s="31"/>
      <c r="CA81" s="110">
        <v>0.11480569334547386</v>
      </c>
      <c r="CB81" s="110">
        <v>5.1659603810693976E-2</v>
      </c>
      <c r="CC81" s="22"/>
      <c r="CD81" s="22"/>
      <c r="CE81" s="31"/>
      <c r="CF81" s="22"/>
      <c r="CG81" s="22"/>
      <c r="CH81" s="22"/>
      <c r="CI81" s="22"/>
      <c r="CJ81" s="22"/>
      <c r="CK81" s="22"/>
      <c r="CL81" s="13"/>
      <c r="CM81" s="80">
        <v>603000</v>
      </c>
      <c r="CN81" s="80">
        <v>733508.56744999997</v>
      </c>
      <c r="CO81" s="93">
        <v>-130508.56744999997</v>
      </c>
      <c r="CP81" s="94">
        <v>-0.17792371247101513</v>
      </c>
      <c r="CQ81" s="31"/>
      <c r="CR81" s="110">
        <v>5.2342251444430797E-2</v>
      </c>
      <c r="CS81" s="110">
        <v>6.5079228837658085E-2</v>
      </c>
      <c r="CT81" s="22"/>
      <c r="CU81" s="22"/>
      <c r="CV81" s="31"/>
      <c r="CW81" s="22"/>
      <c r="CX81" s="22"/>
      <c r="CY81" s="22"/>
      <c r="CZ81" s="22"/>
      <c r="DA81" s="22"/>
      <c r="DB81" s="22"/>
      <c r="DC81" s="13"/>
      <c r="DD81" s="80">
        <v>305045.52890999999</v>
      </c>
      <c r="DE81" s="80">
        <v>293361.37034999998</v>
      </c>
      <c r="DF81" s="93">
        <v>11684.158560000011</v>
      </c>
      <c r="DG81" s="94">
        <v>3.9828551884864893E-2</v>
      </c>
      <c r="DH81" s="31"/>
      <c r="DI81" s="110">
        <v>8.0689174349098086E-2</v>
      </c>
      <c r="DJ81" s="110">
        <v>7.8100821329485093E-2</v>
      </c>
      <c r="DK81" s="22"/>
      <c r="DL81" s="22"/>
      <c r="DM81" s="31"/>
      <c r="DN81" s="22"/>
      <c r="DO81" s="22"/>
      <c r="DP81" s="22"/>
      <c r="DQ81" s="22"/>
      <c r="DR81" s="22"/>
      <c r="DS81" s="22"/>
      <c r="DT81" s="13"/>
      <c r="DU81" s="80">
        <v>104028.04476</v>
      </c>
      <c r="DV81" s="80">
        <v>236565.96490999998</v>
      </c>
      <c r="DW81" s="93">
        <v>-132537.92014999996</v>
      </c>
      <c r="DX81" s="94">
        <v>-0.56025777081002837</v>
      </c>
      <c r="DY81" s="31"/>
      <c r="DZ81" s="110">
        <v>1.2300339206766653E-2</v>
      </c>
      <c r="EA81" s="110">
        <v>2.7379691523003877E-2</v>
      </c>
      <c r="EB81" s="22"/>
      <c r="EC81" s="22"/>
      <c r="ED81" s="31"/>
      <c r="EE81" s="22"/>
      <c r="EF81" s="22"/>
      <c r="EG81" s="22"/>
      <c r="EH81" s="22"/>
      <c r="EI81" s="22"/>
      <c r="EJ81" s="22"/>
      <c r="EK81" s="13"/>
      <c r="EL81" s="80">
        <v>328000</v>
      </c>
      <c r="EM81" s="80">
        <v>207000</v>
      </c>
      <c r="EN81" s="93">
        <v>121000</v>
      </c>
      <c r="EO81" s="94">
        <v>0.5845410628019323</v>
      </c>
      <c r="EP81" s="31"/>
      <c r="EQ81" s="110">
        <v>9.9693680346723046E-2</v>
      </c>
      <c r="ER81" s="110">
        <v>6.2700968208086835E-2</v>
      </c>
      <c r="ES81" s="22"/>
      <c r="ET81" s="22"/>
      <c r="EU81" s="31"/>
      <c r="EV81" s="22"/>
      <c r="EW81" s="22"/>
      <c r="EX81" s="22"/>
      <c r="EY81" s="22"/>
      <c r="EZ81" s="22"/>
      <c r="FA81" s="22"/>
      <c r="FB81" s="13"/>
      <c r="FC81" s="80">
        <v>0</v>
      </c>
      <c r="FD81" s="80">
        <v>0</v>
      </c>
      <c r="FE81" s="93">
        <v>0</v>
      </c>
      <c r="FF81" s="94" t="s">
        <v>589</v>
      </c>
      <c r="FG81" s="31"/>
      <c r="FH81" s="110">
        <v>0</v>
      </c>
      <c r="FI81" s="110">
        <v>0</v>
      </c>
      <c r="FJ81" s="22"/>
      <c r="FK81" s="22"/>
      <c r="FL81" s="31"/>
      <c r="FM81" s="22"/>
      <c r="FN81" s="22"/>
      <c r="FO81" s="22"/>
      <c r="FP81" s="22"/>
      <c r="FQ81" s="22"/>
      <c r="FR81" s="22"/>
      <c r="FS81" s="13"/>
    </row>
    <row r="82" spans="1:175" x14ac:dyDescent="0.2">
      <c r="A82" s="42">
        <v>673</v>
      </c>
      <c r="B82" s="67" t="str">
        <f>VLOOKUP($A82&amp;B$1,TEXTDF,(SPRCODE="DE")*2+(SPRCODE="FR")*3,FALSE)</f>
        <v>Verpflichtungen aus derivativen Finanzinstrumenten</v>
      </c>
      <c r="C82" s="67"/>
      <c r="D82" s="67"/>
      <c r="E82" s="67"/>
      <c r="F82" s="68">
        <f t="shared" si="24"/>
        <v>1493840.64032</v>
      </c>
      <c r="G82" s="68">
        <f t="shared" si="25"/>
        <v>1304250.5802999998</v>
      </c>
      <c r="H82" s="69">
        <f t="shared" si="19"/>
        <v>189590.06002000021</v>
      </c>
      <c r="I82" s="70">
        <f t="shared" si="20"/>
        <v>0.14536321691832499</v>
      </c>
      <c r="J82" s="31"/>
      <c r="K82" s="110"/>
      <c r="L82" s="110"/>
      <c r="M82" s="22"/>
      <c r="N82" s="22"/>
      <c r="O82" s="31"/>
      <c r="P82" s="22"/>
      <c r="Q82" s="22"/>
      <c r="R82" s="22"/>
      <c r="S82" s="22"/>
      <c r="T82" s="22"/>
      <c r="U82" s="22"/>
      <c r="V82" s="13"/>
      <c r="W82" s="68">
        <v>781783.52200999996</v>
      </c>
      <c r="X82" s="68" vm="30">
        <v>621585.69238000002</v>
      </c>
      <c r="Y82" s="69">
        <v>160197.82962999993</v>
      </c>
      <c r="Z82" s="70">
        <v>0.25772444828421937</v>
      </c>
      <c r="AA82" s="31"/>
      <c r="AB82" s="110"/>
      <c r="AC82" s="110"/>
      <c r="AD82" s="22"/>
      <c r="AE82" s="22"/>
      <c r="AF82" s="31"/>
      <c r="AG82" s="22"/>
      <c r="AH82" s="22"/>
      <c r="AI82" s="22"/>
      <c r="AJ82" s="22"/>
      <c r="AK82" s="22"/>
      <c r="AL82" s="22"/>
      <c r="AM82" s="13"/>
      <c r="AN82" s="68">
        <v>672153.37863000005</v>
      </c>
      <c r="AO82" s="68" vm="80">
        <v>654747.04673000006</v>
      </c>
      <c r="AP82" s="69">
        <v>17406.33189999999</v>
      </c>
      <c r="AQ82" s="70">
        <v>2.6584819262541748E-2</v>
      </c>
      <c r="AR82" s="31"/>
      <c r="AS82" s="110"/>
      <c r="AT82" s="110"/>
      <c r="AU82" s="22"/>
      <c r="AV82" s="22"/>
      <c r="AW82" s="31"/>
      <c r="AX82" s="22"/>
      <c r="AY82" s="22"/>
      <c r="AZ82" s="22"/>
      <c r="BA82" s="22"/>
      <c r="BB82" s="22"/>
      <c r="BC82" s="22"/>
      <c r="BD82" s="13"/>
      <c r="BE82" s="68">
        <v>1258.3645300000001</v>
      </c>
      <c r="BF82" s="68" vm="132">
        <v>1170.826</v>
      </c>
      <c r="BG82" s="69">
        <v>87.538530000000037</v>
      </c>
      <c r="BH82" s="70">
        <v>7.4766472558689401E-2</v>
      </c>
      <c r="BI82" s="31"/>
      <c r="BJ82" s="110"/>
      <c r="BK82" s="110"/>
      <c r="BL82" s="22"/>
      <c r="BM82" s="22"/>
      <c r="BN82" s="31"/>
      <c r="BO82" s="22"/>
      <c r="BP82" s="22"/>
      <c r="BQ82" s="22"/>
      <c r="BR82" s="22"/>
      <c r="BS82" s="22"/>
      <c r="BT82" s="22"/>
      <c r="BU82" s="13"/>
      <c r="BV82" s="68">
        <v>4969.8062099999997</v>
      </c>
      <c r="BW82" s="68" vm="182">
        <v>11245.21782</v>
      </c>
      <c r="BX82" s="69">
        <v>-6275.4116100000001</v>
      </c>
      <c r="BY82" s="70">
        <v>-0.55805158338853778</v>
      </c>
      <c r="BZ82" s="31"/>
      <c r="CA82" s="110"/>
      <c r="CB82" s="110"/>
      <c r="CC82" s="22"/>
      <c r="CD82" s="22"/>
      <c r="CE82" s="31"/>
      <c r="CF82" s="22"/>
      <c r="CG82" s="22"/>
      <c r="CH82" s="22"/>
      <c r="CI82" s="22"/>
      <c r="CJ82" s="22"/>
      <c r="CK82" s="22"/>
      <c r="CL82" s="13"/>
      <c r="CM82" s="68">
        <v>25748.298589999999</v>
      </c>
      <c r="CN82" s="68" vm="233">
        <v>8378.7733399999997</v>
      </c>
      <c r="CO82" s="69">
        <v>17369.525249999999</v>
      </c>
      <c r="CP82" s="70">
        <v>2.0730391604076974</v>
      </c>
      <c r="CQ82" s="31"/>
      <c r="CR82" s="110"/>
      <c r="CS82" s="110"/>
      <c r="CT82" s="22"/>
      <c r="CU82" s="22"/>
      <c r="CV82" s="31"/>
      <c r="CW82" s="22"/>
      <c r="CX82" s="22"/>
      <c r="CY82" s="22"/>
      <c r="CZ82" s="22"/>
      <c r="DA82" s="22"/>
      <c r="DB82" s="22"/>
      <c r="DC82" s="13"/>
      <c r="DD82" s="68">
        <v>7764.8519999999999</v>
      </c>
      <c r="DE82" s="68" vm="284">
        <v>4926.8348699999997</v>
      </c>
      <c r="DF82" s="69">
        <v>2838.0171300000002</v>
      </c>
      <c r="DG82" s="70">
        <v>0.57603252491391088</v>
      </c>
      <c r="DH82" s="31"/>
      <c r="DI82" s="110"/>
      <c r="DJ82" s="110"/>
      <c r="DK82" s="22"/>
      <c r="DL82" s="22"/>
      <c r="DM82" s="31"/>
      <c r="DN82" s="22"/>
      <c r="DO82" s="22"/>
      <c r="DP82" s="22"/>
      <c r="DQ82" s="22"/>
      <c r="DR82" s="22"/>
      <c r="DS82" s="22"/>
      <c r="DT82" s="13"/>
      <c r="DU82" s="68">
        <v>64.413349999999994</v>
      </c>
      <c r="DV82" s="68" vm="336">
        <v>1761.62916</v>
      </c>
      <c r="DW82" s="69">
        <v>-1697.2158099999999</v>
      </c>
      <c r="DX82" s="70">
        <v>-0.96343535208057074</v>
      </c>
      <c r="DY82" s="31"/>
      <c r="DZ82" s="110"/>
      <c r="EA82" s="110"/>
      <c r="EB82" s="22"/>
      <c r="EC82" s="22"/>
      <c r="ED82" s="31"/>
      <c r="EE82" s="22"/>
      <c r="EF82" s="22"/>
      <c r="EG82" s="22"/>
      <c r="EH82" s="22"/>
      <c r="EI82" s="22"/>
      <c r="EJ82" s="22"/>
      <c r="EK82" s="13"/>
      <c r="EL82" s="68">
        <v>98.004999999999995</v>
      </c>
      <c r="EM82" s="68" vm="388">
        <v>434.56</v>
      </c>
      <c r="EN82" s="69">
        <v>-336.55500000000001</v>
      </c>
      <c r="EO82" s="70">
        <v>-0.77447303019145808</v>
      </c>
      <c r="EP82" s="31"/>
      <c r="EQ82" s="110"/>
      <c r="ER82" s="110"/>
      <c r="ES82" s="22"/>
      <c r="ET82" s="22"/>
      <c r="EU82" s="31"/>
      <c r="EV82" s="22"/>
      <c r="EW82" s="22"/>
      <c r="EX82" s="22"/>
      <c r="EY82" s="22"/>
      <c r="EZ82" s="22"/>
      <c r="FA82" s="22"/>
      <c r="FB82" s="13"/>
      <c r="FC82" s="68">
        <v>0</v>
      </c>
      <c r="FD82" s="68" vm="440">
        <v>0</v>
      </c>
      <c r="FE82" s="69">
        <v>0</v>
      </c>
      <c r="FF82" s="70" t="s">
        <v>589</v>
      </c>
      <c r="FG82" s="31"/>
      <c r="FH82" s="110"/>
      <c r="FI82" s="110"/>
      <c r="FJ82" s="22"/>
      <c r="FK82" s="22"/>
      <c r="FL82" s="31"/>
      <c r="FM82" s="22"/>
      <c r="FN82" s="22"/>
      <c r="FO82" s="22"/>
      <c r="FP82" s="22"/>
      <c r="FQ82" s="22"/>
      <c r="FR82" s="22"/>
      <c r="FS82" s="13"/>
    </row>
    <row r="83" spans="1:175" x14ac:dyDescent="0.2">
      <c r="A83" s="42">
        <v>674</v>
      </c>
      <c r="B83" s="67" t="str">
        <f>VLOOKUP($A83&amp;B$1,TEXTDF,(SPRCODE="DE")*2+(SPRCODE="FR")*3,FALSE)</f>
        <v>Übrige Aktiven</v>
      </c>
      <c r="C83" s="67"/>
      <c r="D83" s="67"/>
      <c r="E83" s="67"/>
      <c r="F83" s="68">
        <f t="shared" si="24"/>
        <v>4264436.1563599976</v>
      </c>
      <c r="G83" s="68">
        <f t="shared" si="25"/>
        <v>5201127.5967984367</v>
      </c>
      <c r="H83" s="69">
        <f t="shared" si="19"/>
        <v>-936691.44043843914</v>
      </c>
      <c r="I83" s="70">
        <f t="shared" si="20"/>
        <v>-0.18009391675278663</v>
      </c>
      <c r="J83" s="22"/>
      <c r="K83" s="110"/>
      <c r="L83" s="110"/>
      <c r="M83" s="22"/>
      <c r="N83" s="22"/>
      <c r="O83" s="22"/>
      <c r="P83" s="22"/>
      <c r="Q83" s="22"/>
      <c r="R83" s="22"/>
      <c r="S83" s="22"/>
      <c r="T83" s="22"/>
      <c r="U83" s="22"/>
      <c r="V83" s="13"/>
      <c r="W83" s="68">
        <v>1438011.94579</v>
      </c>
      <c r="X83" s="68">
        <v>1428707.4639599998</v>
      </c>
      <c r="Y83" s="69">
        <v>9304.4818300001789</v>
      </c>
      <c r="Z83" s="70">
        <v>6.5125171280415728E-3</v>
      </c>
      <c r="AA83" s="22"/>
      <c r="AB83" s="110"/>
      <c r="AC83" s="110"/>
      <c r="AD83" s="22"/>
      <c r="AE83" s="22"/>
      <c r="AF83" s="22"/>
      <c r="AG83" s="22"/>
      <c r="AH83" s="22"/>
      <c r="AI83" s="22"/>
      <c r="AJ83" s="22"/>
      <c r="AK83" s="22"/>
      <c r="AL83" s="22"/>
      <c r="AM83" s="13"/>
      <c r="AN83" s="68">
        <v>1119653.5491299999</v>
      </c>
      <c r="AO83" s="68">
        <v>2050934.8436499999</v>
      </c>
      <c r="AP83" s="69">
        <v>-931281.29452</v>
      </c>
      <c r="AQ83" s="70">
        <v>-0.45407648975460424</v>
      </c>
      <c r="AR83" s="22"/>
      <c r="AS83" s="110"/>
      <c r="AT83" s="110"/>
      <c r="AU83" s="22"/>
      <c r="AV83" s="22"/>
      <c r="AW83" s="22"/>
      <c r="AX83" s="22"/>
      <c r="AY83" s="22"/>
      <c r="AZ83" s="22"/>
      <c r="BA83" s="22"/>
      <c r="BB83" s="22"/>
      <c r="BC83" s="22"/>
      <c r="BD83" s="13"/>
      <c r="BE83" s="68">
        <v>232190.25261999998</v>
      </c>
      <c r="BF83" s="68">
        <v>209945.97195000001</v>
      </c>
      <c r="BG83" s="69">
        <v>22244.280669999978</v>
      </c>
      <c r="BH83" s="70">
        <v>0.10595240510400261</v>
      </c>
      <c r="BI83" s="22"/>
      <c r="BJ83" s="110"/>
      <c r="BK83" s="110"/>
      <c r="BL83" s="22"/>
      <c r="BM83" s="22"/>
      <c r="BN83" s="22"/>
      <c r="BO83" s="22"/>
      <c r="BP83" s="22"/>
      <c r="BQ83" s="22"/>
      <c r="BR83" s="22"/>
      <c r="BS83" s="22"/>
      <c r="BT83" s="22"/>
      <c r="BU83" s="13"/>
      <c r="BV83" s="68">
        <v>1028414.2615</v>
      </c>
      <c r="BW83" s="68">
        <v>991230.52667000005</v>
      </c>
      <c r="BX83" s="69">
        <v>37183.734829999972</v>
      </c>
      <c r="BY83" s="70">
        <v>3.7512701465033826E-2</v>
      </c>
      <c r="BZ83" s="22"/>
      <c r="CA83" s="110"/>
      <c r="CB83" s="110"/>
      <c r="CC83" s="22"/>
      <c r="CD83" s="22"/>
      <c r="CE83" s="22"/>
      <c r="CF83" s="22"/>
      <c r="CG83" s="22"/>
      <c r="CH83" s="22"/>
      <c r="CI83" s="22"/>
      <c r="CJ83" s="22"/>
      <c r="CK83" s="22"/>
      <c r="CL83" s="13"/>
      <c r="CM83" s="68">
        <v>93474.912970000238</v>
      </c>
      <c r="CN83" s="68">
        <v>136985.58515999492</v>
      </c>
      <c r="CO83" s="69">
        <v>-43510.672189994686</v>
      </c>
      <c r="CP83" s="70">
        <v>-0.31762956765980577</v>
      </c>
      <c r="CQ83" s="22"/>
      <c r="CR83" s="110"/>
      <c r="CS83" s="110"/>
      <c r="CT83" s="22"/>
      <c r="CU83" s="22"/>
      <c r="CV83" s="22"/>
      <c r="CW83" s="22"/>
      <c r="CX83" s="22"/>
      <c r="CY83" s="22"/>
      <c r="CZ83" s="22"/>
      <c r="DA83" s="22"/>
      <c r="DB83" s="22"/>
      <c r="DC83" s="13"/>
      <c r="DD83" s="68">
        <v>45593.07647</v>
      </c>
      <c r="DE83" s="68">
        <v>53783.737828442994</v>
      </c>
      <c r="DF83" s="69">
        <v>-8190.6613584429942</v>
      </c>
      <c r="DG83" s="70">
        <v>-0.15228880864638317</v>
      </c>
      <c r="DH83" s="22"/>
      <c r="DI83" s="110"/>
      <c r="DJ83" s="110"/>
      <c r="DK83" s="22"/>
      <c r="DL83" s="22"/>
      <c r="DM83" s="22"/>
      <c r="DN83" s="22"/>
      <c r="DO83" s="22"/>
      <c r="DP83" s="22"/>
      <c r="DQ83" s="22"/>
      <c r="DR83" s="22"/>
      <c r="DS83" s="22"/>
      <c r="DT83" s="13"/>
      <c r="DU83" s="68">
        <v>261673.7841699975</v>
      </c>
      <c r="DV83" s="68">
        <v>281769.95865999995</v>
      </c>
      <c r="DW83" s="69">
        <v>-20096.17449000245</v>
      </c>
      <c r="DX83" s="70">
        <v>-7.1321210343263219E-2</v>
      </c>
      <c r="DY83" s="22"/>
      <c r="DZ83" s="110"/>
      <c r="EA83" s="110"/>
      <c r="EB83" s="22"/>
      <c r="EC83" s="22"/>
      <c r="ED83" s="22"/>
      <c r="EE83" s="22"/>
      <c r="EF83" s="22"/>
      <c r="EG83" s="22"/>
      <c r="EH83" s="22"/>
      <c r="EI83" s="22"/>
      <c r="EJ83" s="22"/>
      <c r="EK83" s="13"/>
      <c r="EL83" s="68">
        <v>42911.171000000002</v>
      </c>
      <c r="EM83" s="68">
        <v>45603.557000000001</v>
      </c>
      <c r="EN83" s="69">
        <v>-2692.3859999999986</v>
      </c>
      <c r="EO83" s="70">
        <v>-5.9038947334744019E-2</v>
      </c>
      <c r="EP83" s="22"/>
      <c r="EQ83" s="110"/>
      <c r="ER83" s="110"/>
      <c r="ES83" s="22"/>
      <c r="ET83" s="22"/>
      <c r="EU83" s="22"/>
      <c r="EV83" s="22"/>
      <c r="EW83" s="22"/>
      <c r="EX83" s="22"/>
      <c r="EY83" s="22"/>
      <c r="EZ83" s="22"/>
      <c r="FA83" s="22"/>
      <c r="FB83" s="13"/>
      <c r="FC83" s="68">
        <v>2513.20271</v>
      </c>
      <c r="FD83" s="68">
        <v>2165.95192</v>
      </c>
      <c r="FE83" s="69">
        <v>347.25079000000005</v>
      </c>
      <c r="FF83" s="70">
        <v>0.16032248305862673</v>
      </c>
      <c r="FG83" s="22"/>
      <c r="FH83" s="110"/>
      <c r="FI83" s="110"/>
      <c r="FJ83" s="22"/>
      <c r="FK83" s="22"/>
      <c r="FL83" s="22"/>
      <c r="FM83" s="22"/>
      <c r="FN83" s="22"/>
      <c r="FO83" s="22"/>
      <c r="FP83" s="22"/>
      <c r="FQ83" s="22"/>
      <c r="FR83" s="22"/>
      <c r="FS83" s="13"/>
    </row>
    <row r="84" spans="1:175" x14ac:dyDescent="0.2">
      <c r="A84" s="42">
        <v>675</v>
      </c>
      <c r="B84" s="67" t="str">
        <f>VLOOKUP($A84&amp;B$1,TEXTDF,(SPRCODE="DE")*2+(SPRCODE="FR")*3,FALSE)</f>
        <v>Passive Rückversicherung</v>
      </c>
      <c r="C84" s="67"/>
      <c r="D84" s="67"/>
      <c r="E84" s="67"/>
      <c r="F84" s="68">
        <f t="shared" si="24"/>
        <v>129557.73651999999</v>
      </c>
      <c r="G84" s="68">
        <f t="shared" si="25"/>
        <v>146672.80526000002</v>
      </c>
      <c r="H84" s="69">
        <f t="shared" si="19"/>
        <v>-17115.068740000032</v>
      </c>
      <c r="I84" s="70">
        <f t="shared" si="20"/>
        <v>-0.11668876660305871</v>
      </c>
      <c r="J84" s="22"/>
      <c r="K84" s="110"/>
      <c r="L84" s="110"/>
      <c r="M84" s="22"/>
      <c r="N84" s="22"/>
      <c r="O84" s="22"/>
      <c r="P84" s="22"/>
      <c r="Q84" s="22"/>
      <c r="R84" s="22"/>
      <c r="S84" s="22"/>
      <c r="T84" s="22"/>
      <c r="U84" s="22"/>
      <c r="V84" s="13"/>
      <c r="W84" s="68">
        <v>0</v>
      </c>
      <c r="X84" s="68">
        <v>0</v>
      </c>
      <c r="Y84" s="69">
        <v>0</v>
      </c>
      <c r="Z84" s="70" t="s">
        <v>589</v>
      </c>
      <c r="AA84" s="22"/>
      <c r="AB84" s="110"/>
      <c r="AC84" s="110"/>
      <c r="AD84" s="22"/>
      <c r="AE84" s="22"/>
      <c r="AF84" s="22"/>
      <c r="AG84" s="22"/>
      <c r="AH84" s="22"/>
      <c r="AI84" s="22"/>
      <c r="AJ84" s="22"/>
      <c r="AK84" s="22"/>
      <c r="AL84" s="22"/>
      <c r="AM84" s="13"/>
      <c r="AN84" s="68">
        <v>41980.142</v>
      </c>
      <c r="AO84" s="68">
        <v>55068.138700000003</v>
      </c>
      <c r="AP84" s="69">
        <v>-13087.996700000003</v>
      </c>
      <c r="AQ84" s="70">
        <v>-0.23766913153358504</v>
      </c>
      <c r="AR84" s="22"/>
      <c r="AS84" s="110"/>
      <c r="AT84" s="110"/>
      <c r="AU84" s="22"/>
      <c r="AV84" s="22"/>
      <c r="AW84" s="22"/>
      <c r="AX84" s="22"/>
      <c r="AY84" s="22"/>
      <c r="AZ84" s="22"/>
      <c r="BA84" s="22"/>
      <c r="BB84" s="22"/>
      <c r="BC84" s="22"/>
      <c r="BD84" s="13"/>
      <c r="BE84" s="68">
        <v>8556.6949999999997</v>
      </c>
      <c r="BF84" s="68">
        <v>10941.846</v>
      </c>
      <c r="BG84" s="69">
        <v>-2385.1509999999998</v>
      </c>
      <c r="BH84" s="70">
        <v>-0.2179843328081934</v>
      </c>
      <c r="BI84" s="22"/>
      <c r="BJ84" s="110"/>
      <c r="BK84" s="110"/>
      <c r="BL84" s="22"/>
      <c r="BM84" s="22"/>
      <c r="BN84" s="22"/>
      <c r="BO84" s="22"/>
      <c r="BP84" s="22"/>
      <c r="BQ84" s="22"/>
      <c r="BR84" s="22"/>
      <c r="BS84" s="22"/>
      <c r="BT84" s="22"/>
      <c r="BU84" s="13"/>
      <c r="BV84" s="68">
        <v>3832.0936699999997</v>
      </c>
      <c r="BW84" s="68">
        <v>3314.7655600000003</v>
      </c>
      <c r="BX84" s="69">
        <v>517.32810999999947</v>
      </c>
      <c r="BY84" s="70">
        <v>0.15606778236226138</v>
      </c>
      <c r="BZ84" s="22"/>
      <c r="CA84" s="110"/>
      <c r="CB84" s="110"/>
      <c r="CC84" s="22"/>
      <c r="CD84" s="22"/>
      <c r="CE84" s="22"/>
      <c r="CF84" s="22"/>
      <c r="CG84" s="22"/>
      <c r="CH84" s="22"/>
      <c r="CI84" s="22"/>
      <c r="CJ84" s="22"/>
      <c r="CK84" s="22"/>
      <c r="CL84" s="13"/>
      <c r="CM84" s="68">
        <v>1819.2551899999999</v>
      </c>
      <c r="CN84" s="68">
        <v>2666.23639</v>
      </c>
      <c r="CO84" s="69">
        <v>-846.98120000000017</v>
      </c>
      <c r="CP84" s="70">
        <v>-0.31766920711782809</v>
      </c>
      <c r="CQ84" s="22"/>
      <c r="CR84" s="110"/>
      <c r="CS84" s="110"/>
      <c r="CT84" s="22"/>
      <c r="CU84" s="22"/>
      <c r="CV84" s="22"/>
      <c r="CW84" s="22"/>
      <c r="CX84" s="22"/>
      <c r="CY84" s="22"/>
      <c r="CZ84" s="22"/>
      <c r="DA84" s="22"/>
      <c r="DB84" s="22"/>
      <c r="DC84" s="13"/>
      <c r="DD84" s="68">
        <v>6095.57852</v>
      </c>
      <c r="DE84" s="68">
        <v>11680.195479999998</v>
      </c>
      <c r="DF84" s="69">
        <v>-5584.6169599999985</v>
      </c>
      <c r="DG84" s="70">
        <v>-0.47812701162087046</v>
      </c>
      <c r="DH84" s="22"/>
      <c r="DI84" s="110"/>
      <c r="DJ84" s="110"/>
      <c r="DK84" s="22"/>
      <c r="DL84" s="22"/>
      <c r="DM84" s="22"/>
      <c r="DN84" s="22"/>
      <c r="DO84" s="22"/>
      <c r="DP84" s="22"/>
      <c r="DQ84" s="22"/>
      <c r="DR84" s="22"/>
      <c r="DS84" s="22"/>
      <c r="DT84" s="13"/>
      <c r="DU84" s="68">
        <v>51576.796139999999</v>
      </c>
      <c r="DV84" s="68">
        <v>49377.241129999995</v>
      </c>
      <c r="DW84" s="69">
        <v>2199.5550100000037</v>
      </c>
      <c r="DX84" s="70">
        <v>4.4545927631092885E-2</v>
      </c>
      <c r="DY84" s="22"/>
      <c r="DZ84" s="110"/>
      <c r="EA84" s="110"/>
      <c r="EB84" s="22"/>
      <c r="EC84" s="22"/>
      <c r="ED84" s="22"/>
      <c r="EE84" s="22"/>
      <c r="EF84" s="22"/>
      <c r="EG84" s="22"/>
      <c r="EH84" s="22"/>
      <c r="EI84" s="22"/>
      <c r="EJ84" s="22"/>
      <c r="EK84" s="13"/>
      <c r="EL84" s="68">
        <v>15318.794</v>
      </c>
      <c r="EM84" s="68">
        <v>13246</v>
      </c>
      <c r="EN84" s="69">
        <v>2072.7939999999999</v>
      </c>
      <c r="EO84" s="70">
        <v>0.15648452362977494</v>
      </c>
      <c r="EP84" s="22"/>
      <c r="EQ84" s="110"/>
      <c r="ER84" s="110"/>
      <c r="ES84" s="22"/>
      <c r="ET84" s="22"/>
      <c r="EU84" s="22"/>
      <c r="EV84" s="22"/>
      <c r="EW84" s="22"/>
      <c r="EX84" s="22"/>
      <c r="EY84" s="22"/>
      <c r="EZ84" s="22"/>
      <c r="FA84" s="22"/>
      <c r="FB84" s="13"/>
      <c r="FC84" s="68">
        <v>378.38200000000001</v>
      </c>
      <c r="FD84" s="68">
        <v>378.38200000000001</v>
      </c>
      <c r="FE84" s="69">
        <v>0</v>
      </c>
      <c r="FF84" s="70">
        <v>0</v>
      </c>
      <c r="FG84" s="22"/>
      <c r="FH84" s="110"/>
      <c r="FI84" s="110"/>
      <c r="FJ84" s="22"/>
      <c r="FK84" s="22"/>
      <c r="FL84" s="22"/>
      <c r="FM84" s="22"/>
      <c r="FN84" s="22"/>
      <c r="FO84" s="22"/>
      <c r="FP84" s="22"/>
      <c r="FQ84" s="22"/>
      <c r="FR84" s="22"/>
      <c r="FS84" s="13"/>
    </row>
    <row r="85" spans="1:175" ht="5.25" customHeight="1" x14ac:dyDescent="0.2">
      <c r="A85" s="42"/>
      <c r="B85" s="71"/>
      <c r="C85" s="71"/>
      <c r="D85" s="71"/>
      <c r="E85" s="71"/>
      <c r="F85" s="65"/>
      <c r="G85" s="65"/>
      <c r="H85" s="82"/>
      <c r="I85" s="83"/>
      <c r="J85" s="29"/>
      <c r="K85" s="65"/>
      <c r="L85" s="65"/>
      <c r="M85" s="29"/>
      <c r="N85" s="29"/>
      <c r="O85" s="29"/>
      <c r="P85" s="29"/>
      <c r="Q85" s="29"/>
      <c r="R85" s="29"/>
      <c r="S85" s="29"/>
      <c r="T85" s="29"/>
      <c r="U85" s="29"/>
      <c r="V85" s="13"/>
      <c r="W85" s="65"/>
      <c r="X85" s="65"/>
      <c r="Y85" s="82"/>
      <c r="Z85" s="83"/>
      <c r="AA85" s="29"/>
      <c r="AB85" s="65"/>
      <c r="AC85" s="65"/>
      <c r="AD85" s="29"/>
      <c r="AE85" s="29"/>
      <c r="AF85" s="29"/>
      <c r="AG85" s="29"/>
      <c r="AH85" s="29"/>
      <c r="AI85" s="29"/>
      <c r="AJ85" s="29"/>
      <c r="AK85" s="29"/>
      <c r="AL85" s="29"/>
      <c r="AM85" s="13"/>
      <c r="AN85" s="65"/>
      <c r="AO85" s="65"/>
      <c r="AP85" s="82"/>
      <c r="AQ85" s="83"/>
      <c r="AR85" s="29"/>
      <c r="AS85" s="65"/>
      <c r="AT85" s="65"/>
      <c r="AU85" s="29"/>
      <c r="AV85" s="29"/>
      <c r="AW85" s="29"/>
      <c r="AX85" s="29"/>
      <c r="AY85" s="29"/>
      <c r="AZ85" s="29"/>
      <c r="BA85" s="29"/>
      <c r="BB85" s="29"/>
      <c r="BC85" s="29"/>
      <c r="BD85" s="13"/>
      <c r="BE85" s="65"/>
      <c r="BF85" s="65"/>
      <c r="BG85" s="82"/>
      <c r="BH85" s="83"/>
      <c r="BI85" s="29"/>
      <c r="BJ85" s="65"/>
      <c r="BK85" s="65"/>
      <c r="BL85" s="29"/>
      <c r="BM85" s="29"/>
      <c r="BN85" s="29"/>
      <c r="BO85" s="29"/>
      <c r="BP85" s="29"/>
      <c r="BQ85" s="29"/>
      <c r="BR85" s="29"/>
      <c r="BS85" s="29"/>
      <c r="BT85" s="29"/>
      <c r="BU85" s="13"/>
      <c r="BV85" s="65"/>
      <c r="BW85" s="65"/>
      <c r="BX85" s="82"/>
      <c r="BY85" s="83"/>
      <c r="BZ85" s="29"/>
      <c r="CA85" s="65"/>
      <c r="CB85" s="65"/>
      <c r="CC85" s="29"/>
      <c r="CD85" s="29"/>
      <c r="CE85" s="29"/>
      <c r="CF85" s="29"/>
      <c r="CG85" s="29"/>
      <c r="CH85" s="29"/>
      <c r="CI85" s="29"/>
      <c r="CJ85" s="29"/>
      <c r="CK85" s="29"/>
      <c r="CL85" s="13"/>
      <c r="CM85" s="65"/>
      <c r="CN85" s="65"/>
      <c r="CO85" s="82"/>
      <c r="CP85" s="83"/>
      <c r="CQ85" s="29"/>
      <c r="CR85" s="65"/>
      <c r="CS85" s="65"/>
      <c r="CT85" s="29"/>
      <c r="CU85" s="29"/>
      <c r="CV85" s="29"/>
      <c r="CW85" s="29"/>
      <c r="CX85" s="29"/>
      <c r="CY85" s="29"/>
      <c r="CZ85" s="29"/>
      <c r="DA85" s="29"/>
      <c r="DB85" s="29"/>
      <c r="DC85" s="13"/>
      <c r="DD85" s="65"/>
      <c r="DE85" s="65"/>
      <c r="DF85" s="82"/>
      <c r="DG85" s="83"/>
      <c r="DH85" s="29"/>
      <c r="DI85" s="65"/>
      <c r="DJ85" s="65"/>
      <c r="DK85" s="29"/>
      <c r="DL85" s="29"/>
      <c r="DM85" s="29"/>
      <c r="DN85" s="29"/>
      <c r="DO85" s="29"/>
      <c r="DP85" s="29"/>
      <c r="DQ85" s="29"/>
      <c r="DR85" s="29"/>
      <c r="DS85" s="29"/>
      <c r="DT85" s="13"/>
      <c r="DU85" s="65"/>
      <c r="DV85" s="65"/>
      <c r="DW85" s="82"/>
      <c r="DX85" s="83"/>
      <c r="DY85" s="29"/>
      <c r="DZ85" s="65"/>
      <c r="EA85" s="65"/>
      <c r="EB85" s="29"/>
      <c r="EC85" s="29"/>
      <c r="ED85" s="29"/>
      <c r="EE85" s="29"/>
      <c r="EF85" s="29"/>
      <c r="EG85" s="29"/>
      <c r="EH85" s="29"/>
      <c r="EI85" s="29"/>
      <c r="EJ85" s="29"/>
      <c r="EK85" s="13"/>
      <c r="EL85" s="65"/>
      <c r="EM85" s="65"/>
      <c r="EN85" s="82"/>
      <c r="EO85" s="83"/>
      <c r="EP85" s="29"/>
      <c r="EQ85" s="65"/>
      <c r="ER85" s="65"/>
      <c r="ES85" s="29"/>
      <c r="ET85" s="29"/>
      <c r="EU85" s="29"/>
      <c r="EV85" s="29"/>
      <c r="EW85" s="29"/>
      <c r="EX85" s="29"/>
      <c r="EY85" s="29"/>
      <c r="EZ85" s="29"/>
      <c r="FA85" s="29"/>
      <c r="FB85" s="13"/>
      <c r="FC85" s="65"/>
      <c r="FD85" s="65"/>
      <c r="FE85" s="82"/>
      <c r="FF85" s="83"/>
      <c r="FG85" s="29"/>
      <c r="FH85" s="65"/>
      <c r="FI85" s="65"/>
      <c r="FJ85" s="29"/>
      <c r="FK85" s="29"/>
      <c r="FL85" s="29"/>
      <c r="FM85" s="29"/>
      <c r="FN85" s="29"/>
      <c r="FO85" s="29"/>
      <c r="FP85" s="29"/>
      <c r="FQ85" s="29"/>
      <c r="FR85" s="29"/>
      <c r="FS85" s="13"/>
    </row>
    <row r="86" spans="1:175" ht="18" customHeight="1" x14ac:dyDescent="0.2">
      <c r="A86" s="42"/>
      <c r="B86" s="46"/>
      <c r="C86" s="46"/>
      <c r="D86" s="46"/>
      <c r="E86" s="46"/>
      <c r="F86" s="48">
        <f>+F68</f>
        <v>2019</v>
      </c>
      <c r="G86" s="48">
        <f>+F86-1</f>
        <v>2018</v>
      </c>
      <c r="H86" s="84" t="s">
        <v>571</v>
      </c>
      <c r="I86" s="85" t="s">
        <v>572</v>
      </c>
      <c r="J86" s="22"/>
      <c r="K86" s="48"/>
      <c r="L86" s="48"/>
      <c r="M86" s="22"/>
      <c r="N86" s="22"/>
      <c r="O86" s="22"/>
      <c r="P86" s="22"/>
      <c r="Q86" s="22"/>
      <c r="R86" s="22"/>
      <c r="S86" s="22"/>
      <c r="T86" s="22"/>
      <c r="U86" s="22"/>
      <c r="V86" s="13"/>
      <c r="W86" s="48">
        <v>2019</v>
      </c>
      <c r="X86" s="48">
        <v>2018</v>
      </c>
      <c r="Y86" s="84" t="s">
        <v>571</v>
      </c>
      <c r="Z86" s="85" t="s">
        <v>572</v>
      </c>
      <c r="AA86" s="22"/>
      <c r="AB86" s="48">
        <v>2019</v>
      </c>
      <c r="AC86" s="48">
        <v>2018</v>
      </c>
      <c r="AD86" s="22"/>
      <c r="AE86" s="22"/>
      <c r="AF86" s="22"/>
      <c r="AG86" s="22"/>
      <c r="AH86" s="22"/>
      <c r="AI86" s="22"/>
      <c r="AJ86" s="22"/>
      <c r="AK86" s="22"/>
      <c r="AL86" s="22"/>
      <c r="AM86" s="13"/>
      <c r="AN86" s="48">
        <v>2019</v>
      </c>
      <c r="AO86" s="48">
        <v>2018</v>
      </c>
      <c r="AP86" s="84" t="s">
        <v>571</v>
      </c>
      <c r="AQ86" s="85" t="s">
        <v>572</v>
      </c>
      <c r="AR86" s="22"/>
      <c r="AS86" s="48">
        <v>2019</v>
      </c>
      <c r="AT86" s="48">
        <v>2018</v>
      </c>
      <c r="AU86" s="22"/>
      <c r="AV86" s="22"/>
      <c r="AW86" s="22"/>
      <c r="AX86" s="22"/>
      <c r="AY86" s="22"/>
      <c r="AZ86" s="22"/>
      <c r="BA86" s="22"/>
      <c r="BB86" s="22"/>
      <c r="BC86" s="22"/>
      <c r="BD86" s="13"/>
      <c r="BE86" s="48">
        <v>2019</v>
      </c>
      <c r="BF86" s="48">
        <v>2018</v>
      </c>
      <c r="BG86" s="84" t="s">
        <v>571</v>
      </c>
      <c r="BH86" s="85" t="s">
        <v>572</v>
      </c>
      <c r="BI86" s="22"/>
      <c r="BJ86" s="48">
        <v>2019</v>
      </c>
      <c r="BK86" s="48">
        <v>2018</v>
      </c>
      <c r="BL86" s="22"/>
      <c r="BM86" s="22"/>
      <c r="BN86" s="22"/>
      <c r="BO86" s="22"/>
      <c r="BP86" s="22"/>
      <c r="BQ86" s="22"/>
      <c r="BR86" s="22"/>
      <c r="BS86" s="22"/>
      <c r="BT86" s="22"/>
      <c r="BU86" s="13"/>
      <c r="BV86" s="48">
        <v>2019</v>
      </c>
      <c r="BW86" s="48">
        <v>2018</v>
      </c>
      <c r="BX86" s="84" t="s">
        <v>571</v>
      </c>
      <c r="BY86" s="85" t="s">
        <v>572</v>
      </c>
      <c r="BZ86" s="22"/>
      <c r="CA86" s="48">
        <v>2019</v>
      </c>
      <c r="CB86" s="48">
        <v>2018</v>
      </c>
      <c r="CC86" s="22"/>
      <c r="CD86" s="22"/>
      <c r="CE86" s="22"/>
      <c r="CF86" s="22"/>
      <c r="CG86" s="22"/>
      <c r="CH86" s="22"/>
      <c r="CI86" s="22"/>
      <c r="CJ86" s="22"/>
      <c r="CK86" s="22"/>
      <c r="CL86" s="13"/>
      <c r="CM86" s="48">
        <v>2019</v>
      </c>
      <c r="CN86" s="48">
        <v>2018</v>
      </c>
      <c r="CO86" s="84" t="s">
        <v>571</v>
      </c>
      <c r="CP86" s="85" t="s">
        <v>572</v>
      </c>
      <c r="CQ86" s="22"/>
      <c r="CR86" s="48">
        <v>2019</v>
      </c>
      <c r="CS86" s="48">
        <v>2018</v>
      </c>
      <c r="CT86" s="22"/>
      <c r="CU86" s="22"/>
      <c r="CV86" s="22"/>
      <c r="CW86" s="22"/>
      <c r="CX86" s="22"/>
      <c r="CY86" s="22"/>
      <c r="CZ86" s="22"/>
      <c r="DA86" s="22"/>
      <c r="DB86" s="22"/>
      <c r="DC86" s="13"/>
      <c r="DD86" s="48">
        <v>2019</v>
      </c>
      <c r="DE86" s="48">
        <v>2018</v>
      </c>
      <c r="DF86" s="84" t="s">
        <v>571</v>
      </c>
      <c r="DG86" s="85" t="s">
        <v>572</v>
      </c>
      <c r="DH86" s="22"/>
      <c r="DI86" s="48">
        <v>2019</v>
      </c>
      <c r="DJ86" s="48">
        <v>2018</v>
      </c>
      <c r="DK86" s="22"/>
      <c r="DL86" s="22"/>
      <c r="DM86" s="22"/>
      <c r="DN86" s="22"/>
      <c r="DO86" s="22"/>
      <c r="DP86" s="22"/>
      <c r="DQ86" s="22"/>
      <c r="DR86" s="22"/>
      <c r="DS86" s="22"/>
      <c r="DT86" s="13"/>
      <c r="DU86" s="48">
        <v>2019</v>
      </c>
      <c r="DV86" s="48">
        <v>2018</v>
      </c>
      <c r="DW86" s="84" t="s">
        <v>571</v>
      </c>
      <c r="DX86" s="85" t="s">
        <v>572</v>
      </c>
      <c r="DY86" s="22"/>
      <c r="DZ86" s="48">
        <v>2019</v>
      </c>
      <c r="EA86" s="48">
        <v>2018</v>
      </c>
      <c r="EB86" s="22"/>
      <c r="EC86" s="22"/>
      <c r="ED86" s="22"/>
      <c r="EE86" s="22"/>
      <c r="EF86" s="22"/>
      <c r="EG86" s="22"/>
      <c r="EH86" s="22"/>
      <c r="EI86" s="22"/>
      <c r="EJ86" s="22"/>
      <c r="EK86" s="13"/>
      <c r="EL86" s="48">
        <v>2019</v>
      </c>
      <c r="EM86" s="48">
        <v>2018</v>
      </c>
      <c r="EN86" s="84" t="s">
        <v>571</v>
      </c>
      <c r="EO86" s="85" t="s">
        <v>572</v>
      </c>
      <c r="EP86" s="22"/>
      <c r="EQ86" s="48">
        <v>2019</v>
      </c>
      <c r="ER86" s="48">
        <v>2018</v>
      </c>
      <c r="ES86" s="22"/>
      <c r="ET86" s="22"/>
      <c r="EU86" s="22"/>
      <c r="EV86" s="22"/>
      <c r="EW86" s="22"/>
      <c r="EX86" s="22"/>
      <c r="EY86" s="22"/>
      <c r="EZ86" s="22"/>
      <c r="FA86" s="22"/>
      <c r="FB86" s="13"/>
      <c r="FC86" s="48">
        <v>2019</v>
      </c>
      <c r="FD86" s="48">
        <v>2018</v>
      </c>
      <c r="FE86" s="84" t="s">
        <v>571</v>
      </c>
      <c r="FF86" s="85" t="s">
        <v>572</v>
      </c>
      <c r="FG86" s="22"/>
      <c r="FH86" s="48">
        <v>2019</v>
      </c>
      <c r="FI86" s="48">
        <v>2018</v>
      </c>
      <c r="FJ86" s="22"/>
      <c r="FK86" s="22"/>
      <c r="FL86" s="22"/>
      <c r="FM86" s="22"/>
      <c r="FN86" s="22"/>
      <c r="FO86" s="22"/>
      <c r="FP86" s="22"/>
      <c r="FQ86" s="22"/>
      <c r="FR86" s="22"/>
      <c r="FS86" s="13"/>
    </row>
    <row r="87" spans="1:175" x14ac:dyDescent="0.2">
      <c r="A87" s="42">
        <v>676</v>
      </c>
      <c r="B87" s="61" t="str">
        <f>VLOOKUP($A87&amp;B$1,TEXTDF,(SPRCODE="DE")*2+(SPRCODE="FR")*3,FALSE)</f>
        <v>Passiven</v>
      </c>
      <c r="C87" s="61"/>
      <c r="D87" s="61"/>
      <c r="E87" s="61"/>
      <c r="F87" s="62">
        <f>+SUBTOTAL(9,F88:F123)</f>
        <v>170216862.55238968</v>
      </c>
      <c r="G87" s="62">
        <f>G88+G115+G121+G122+G123</f>
        <v>195480051.26080576</v>
      </c>
      <c r="H87" s="63">
        <f t="shared" ref="H87:H123" si="27">+IFERROR(F87-G87,"")</f>
        <v>-25263188.708416075</v>
      </c>
      <c r="I87" s="64">
        <f t="shared" ref="I87" si="28">+IFERROR(F87/G87-1,0)</f>
        <v>-0.12923665890956004</v>
      </c>
      <c r="J87" s="22"/>
      <c r="K87" s="117"/>
      <c r="L87" s="117"/>
      <c r="M87" s="22"/>
      <c r="N87" s="22"/>
      <c r="O87" s="22"/>
      <c r="P87" s="22"/>
      <c r="Q87" s="22"/>
      <c r="R87" s="22"/>
      <c r="S87" s="22"/>
      <c r="T87" s="22"/>
      <c r="U87" s="22"/>
      <c r="V87" s="13"/>
      <c r="W87" s="62">
        <v>76366560.114982724</v>
      </c>
      <c r="X87" s="62">
        <v>73474347.024300411</v>
      </c>
      <c r="Y87" s="63">
        <v>2892213.0906823128</v>
      </c>
      <c r="Z87" s="64">
        <v>3.9363576647040599E-2</v>
      </c>
      <c r="AA87" s="22"/>
      <c r="AB87" s="117" t="s">
        <v>573</v>
      </c>
      <c r="AC87" s="117" t="s">
        <v>573</v>
      </c>
      <c r="AD87" s="22"/>
      <c r="AE87" s="22"/>
      <c r="AF87" s="22"/>
      <c r="AG87" s="22"/>
      <c r="AH87" s="22"/>
      <c r="AI87" s="22"/>
      <c r="AJ87" s="22"/>
      <c r="AK87" s="22"/>
      <c r="AL87" s="22"/>
      <c r="AM87" s="13"/>
      <c r="AN87" s="62">
        <v>26085332.034080237</v>
      </c>
      <c r="AO87" s="62">
        <v>55235781.910393558</v>
      </c>
      <c r="AP87" s="63">
        <v>-29150449.876313321</v>
      </c>
      <c r="AQ87" s="64">
        <v>-0.52774576312874033</v>
      </c>
      <c r="AR87" s="22"/>
      <c r="AS87" s="117" t="s">
        <v>573</v>
      </c>
      <c r="AT87" s="117" t="s">
        <v>573</v>
      </c>
      <c r="AU87" s="22"/>
      <c r="AV87" s="22"/>
      <c r="AW87" s="22"/>
      <c r="AX87" s="22"/>
      <c r="AY87" s="22"/>
      <c r="AZ87" s="22"/>
      <c r="BA87" s="22"/>
      <c r="BB87" s="22"/>
      <c r="BC87" s="22"/>
      <c r="BD87" s="13"/>
      <c r="BE87" s="62">
        <v>19516315.956610795</v>
      </c>
      <c r="BF87" s="62">
        <v>18826140.007769559</v>
      </c>
      <c r="BG87" s="63">
        <v>690175.94884123653</v>
      </c>
      <c r="BH87" s="64">
        <v>3.6660512912174203E-2</v>
      </c>
      <c r="BI87" s="22"/>
      <c r="BJ87" s="117" t="s">
        <v>573</v>
      </c>
      <c r="BK87" s="117" t="s">
        <v>573</v>
      </c>
      <c r="BL87" s="22"/>
      <c r="BM87" s="22"/>
      <c r="BN87" s="22"/>
      <c r="BO87" s="22"/>
      <c r="BP87" s="22"/>
      <c r="BQ87" s="22"/>
      <c r="BR87" s="22"/>
      <c r="BS87" s="22"/>
      <c r="BT87" s="22"/>
      <c r="BU87" s="13"/>
      <c r="BV87" s="62">
        <v>20482715.549127039</v>
      </c>
      <c r="BW87" s="62">
        <v>20200363.441913199</v>
      </c>
      <c r="BX87" s="63">
        <v>282352.10721383989</v>
      </c>
      <c r="BY87" s="64">
        <v>1.3977575602822867E-2</v>
      </c>
      <c r="BZ87" s="22"/>
      <c r="CA87" s="117" t="s">
        <v>573</v>
      </c>
      <c r="CB87" s="117" t="s">
        <v>573</v>
      </c>
      <c r="CC87" s="22"/>
      <c r="CD87" s="22"/>
      <c r="CE87" s="22"/>
      <c r="CF87" s="22"/>
      <c r="CG87" s="22"/>
      <c r="CH87" s="22"/>
      <c r="CI87" s="22"/>
      <c r="CJ87" s="22"/>
      <c r="CK87" s="22"/>
      <c r="CL87" s="13"/>
      <c r="CM87" s="62">
        <v>11641371.791718787</v>
      </c>
      <c r="CN87" s="62">
        <v>11419039.00277962</v>
      </c>
      <c r="CO87" s="63">
        <v>222332.78893916681</v>
      </c>
      <c r="CP87" s="64">
        <v>1.947035901051275E-2</v>
      </c>
      <c r="CQ87" s="22"/>
      <c r="CR87" s="117" t="s">
        <v>573</v>
      </c>
      <c r="CS87" s="117" t="s">
        <v>573</v>
      </c>
      <c r="CT87" s="22"/>
      <c r="CU87" s="22"/>
      <c r="CV87" s="22"/>
      <c r="CW87" s="22"/>
      <c r="CX87" s="22"/>
      <c r="CY87" s="22"/>
      <c r="CZ87" s="22"/>
      <c r="DA87" s="22"/>
      <c r="DB87" s="22"/>
      <c r="DC87" s="13"/>
      <c r="DD87" s="62">
        <v>3839954.5188766345</v>
      </c>
      <c r="DE87" s="62">
        <v>3826579.1522486717</v>
      </c>
      <c r="DF87" s="63">
        <v>13375.366627962794</v>
      </c>
      <c r="DG87" s="64">
        <v>3.4953848060617076E-3</v>
      </c>
      <c r="DH87" s="22"/>
      <c r="DI87" s="117" t="s">
        <v>573</v>
      </c>
      <c r="DJ87" s="117" t="s">
        <v>573</v>
      </c>
      <c r="DK87" s="22"/>
      <c r="DL87" s="22"/>
      <c r="DM87" s="22"/>
      <c r="DN87" s="22"/>
      <c r="DO87" s="22"/>
      <c r="DP87" s="22"/>
      <c r="DQ87" s="22"/>
      <c r="DR87" s="22"/>
      <c r="DS87" s="22"/>
      <c r="DT87" s="13"/>
      <c r="DU87" s="62">
        <v>8770646.4424082693</v>
      </c>
      <c r="DV87" s="62">
        <v>8973107.1538276244</v>
      </c>
      <c r="DW87" s="63">
        <v>-202460.71141935512</v>
      </c>
      <c r="DX87" s="64">
        <v>-2.2563055132244991E-2</v>
      </c>
      <c r="DY87" s="22"/>
      <c r="DZ87" s="117" t="s">
        <v>573</v>
      </c>
      <c r="EA87" s="117" t="s">
        <v>573</v>
      </c>
      <c r="EB87" s="22"/>
      <c r="EC87" s="22"/>
      <c r="ED87" s="22"/>
      <c r="EE87" s="22"/>
      <c r="EF87" s="22"/>
      <c r="EG87" s="22"/>
      <c r="EH87" s="22"/>
      <c r="EI87" s="22"/>
      <c r="EJ87" s="22"/>
      <c r="EK87" s="13"/>
      <c r="EL87" s="62">
        <v>3348405.8860784206</v>
      </c>
      <c r="EM87" s="62">
        <v>3360668.265928098</v>
      </c>
      <c r="EN87" s="63">
        <v>-12262.37984967744</v>
      </c>
      <c r="EO87" s="64">
        <v>-3.6487921089977116E-3</v>
      </c>
      <c r="EP87" s="22"/>
      <c r="EQ87" s="117" t="s">
        <v>573</v>
      </c>
      <c r="ER87" s="117" t="s">
        <v>573</v>
      </c>
      <c r="ES87" s="22"/>
      <c r="ET87" s="22"/>
      <c r="EU87" s="22"/>
      <c r="EV87" s="22"/>
      <c r="EW87" s="22"/>
      <c r="EX87" s="22"/>
      <c r="EY87" s="22"/>
      <c r="EZ87" s="22"/>
      <c r="FA87" s="22"/>
      <c r="FB87" s="13"/>
      <c r="FC87" s="62">
        <v>165560.2585068011</v>
      </c>
      <c r="FD87" s="62">
        <v>164025.30164503577</v>
      </c>
      <c r="FE87" s="63">
        <v>1534.9568617653276</v>
      </c>
      <c r="FF87" s="64">
        <v>9.3580493153861966E-3</v>
      </c>
      <c r="FG87" s="22"/>
      <c r="FH87" s="117" t="s">
        <v>573</v>
      </c>
      <c r="FI87" s="117" t="s">
        <v>573</v>
      </c>
      <c r="FJ87" s="22"/>
      <c r="FK87" s="22"/>
      <c r="FL87" s="22"/>
      <c r="FM87" s="22"/>
      <c r="FN87" s="22"/>
      <c r="FO87" s="22"/>
      <c r="FP87" s="22"/>
      <c r="FQ87" s="22"/>
      <c r="FR87" s="22"/>
      <c r="FS87" s="13"/>
    </row>
    <row r="88" spans="1:175" x14ac:dyDescent="0.2">
      <c r="A88" s="42">
        <v>677</v>
      </c>
      <c r="B88" s="67" t="str">
        <f>VLOOKUP($A88&amp;B$1,TEXTDF,(SPRCODE="DE")*2+(SPRCODE="FR")*3,FALSE)</f>
        <v>Versicherungstechnische Rückstellungen</v>
      </c>
      <c r="C88" s="67"/>
      <c r="D88" s="67"/>
      <c r="E88" s="67"/>
      <c r="F88" s="68">
        <f>+SUBTOTAL(9,F89:F114)</f>
        <v>157834357.47725528</v>
      </c>
      <c r="G88" s="68">
        <f>SUM(G89:G100)/2+SUM(G101:G107)</f>
        <v>178143302.03797364</v>
      </c>
      <c r="H88" s="69">
        <f t="shared" si="27"/>
        <v>-20308944.560718358</v>
      </c>
      <c r="I88" s="70">
        <f t="shared" ref="I88:I123" si="29">+IFERROR(F88/G88-1,"")</f>
        <v>-0.11400341370336353</v>
      </c>
      <c r="J88" s="22"/>
      <c r="K88" s="118">
        <f>+IFERROR(F88/F$88,"")</f>
        <v>1</v>
      </c>
      <c r="L88" s="118">
        <f>+IFERROR(G88/G$88,"")</f>
        <v>1</v>
      </c>
      <c r="M88" s="22"/>
      <c r="N88" s="22"/>
      <c r="O88" s="22"/>
      <c r="P88" s="22"/>
      <c r="Q88" s="22"/>
      <c r="R88" s="22"/>
      <c r="S88" s="22"/>
      <c r="T88" s="22"/>
      <c r="U88" s="22"/>
      <c r="V88" s="13"/>
      <c r="W88" s="68">
        <v>71526903.559550002</v>
      </c>
      <c r="X88" s="68">
        <v>66922262.524059996</v>
      </c>
      <c r="Y88" s="69">
        <v>4604641.0354900062</v>
      </c>
      <c r="Z88" s="70">
        <v>6.8805818300517574E-2</v>
      </c>
      <c r="AA88" s="22"/>
      <c r="AB88" s="118">
        <v>1</v>
      </c>
      <c r="AC88" s="118">
        <v>1</v>
      </c>
      <c r="AD88" s="22"/>
      <c r="AE88" s="22"/>
      <c r="AF88" s="22"/>
      <c r="AG88" s="22"/>
      <c r="AH88" s="22"/>
      <c r="AI88" s="22"/>
      <c r="AJ88" s="22"/>
      <c r="AK88" s="22"/>
      <c r="AL88" s="22"/>
      <c r="AM88" s="13"/>
      <c r="AN88" s="68">
        <v>24531599.063194249</v>
      </c>
      <c r="AO88" s="68">
        <v>50313600.30948405</v>
      </c>
      <c r="AP88" s="69">
        <v>-25782001.246289801</v>
      </c>
      <c r="AQ88" s="70">
        <v>-0.51242608534674727</v>
      </c>
      <c r="AR88" s="22"/>
      <c r="AS88" s="118">
        <v>1</v>
      </c>
      <c r="AT88" s="118">
        <v>1</v>
      </c>
      <c r="AU88" s="22"/>
      <c r="AV88" s="22"/>
      <c r="AW88" s="22"/>
      <c r="AX88" s="22"/>
      <c r="AY88" s="22"/>
      <c r="AZ88" s="22"/>
      <c r="BA88" s="22"/>
      <c r="BB88" s="22"/>
      <c r="BC88" s="22"/>
      <c r="BD88" s="13"/>
      <c r="BE88" s="68">
        <v>18286763.340943333</v>
      </c>
      <c r="BF88" s="68">
        <v>17756072.097059999</v>
      </c>
      <c r="BG88" s="69">
        <v>530691.2438833341</v>
      </c>
      <c r="BH88" s="70">
        <v>2.9887873904905105E-2</v>
      </c>
      <c r="BI88" s="22"/>
      <c r="BJ88" s="118">
        <v>1</v>
      </c>
      <c r="BK88" s="118">
        <v>1</v>
      </c>
      <c r="BL88" s="22"/>
      <c r="BM88" s="22"/>
      <c r="BN88" s="22"/>
      <c r="BO88" s="22"/>
      <c r="BP88" s="22"/>
      <c r="BQ88" s="22"/>
      <c r="BR88" s="22"/>
      <c r="BS88" s="22"/>
      <c r="BT88" s="22"/>
      <c r="BU88" s="13"/>
      <c r="BV88" s="68">
        <v>18549164.315465003</v>
      </c>
      <c r="BW88" s="68">
        <v>18102594.966315005</v>
      </c>
      <c r="BX88" s="69">
        <v>446569.34914999828</v>
      </c>
      <c r="BY88" s="70">
        <v>2.4668803007578122E-2</v>
      </c>
      <c r="BZ88" s="22"/>
      <c r="CA88" s="118">
        <v>1</v>
      </c>
      <c r="CB88" s="118">
        <v>1</v>
      </c>
      <c r="CC88" s="22"/>
      <c r="CD88" s="22"/>
      <c r="CE88" s="22"/>
      <c r="CF88" s="22"/>
      <c r="CG88" s="22"/>
      <c r="CH88" s="22"/>
      <c r="CI88" s="22"/>
      <c r="CJ88" s="22"/>
      <c r="CK88" s="22"/>
      <c r="CL88" s="13"/>
      <c r="CM88" s="68">
        <v>10390112.944619996</v>
      </c>
      <c r="CN88" s="68">
        <v>10214322.91745</v>
      </c>
      <c r="CO88" s="69">
        <v>175790.02716999687</v>
      </c>
      <c r="CP88" s="70">
        <v>1.7210149766234695E-2</v>
      </c>
      <c r="CQ88" s="22"/>
      <c r="CR88" s="118">
        <v>1</v>
      </c>
      <c r="CS88" s="118">
        <v>1</v>
      </c>
      <c r="CT88" s="22"/>
      <c r="CU88" s="22"/>
      <c r="CV88" s="22"/>
      <c r="CW88" s="22"/>
      <c r="CX88" s="22"/>
      <c r="CY88" s="22"/>
      <c r="CZ88" s="22"/>
      <c r="DA88" s="22"/>
      <c r="DB88" s="22"/>
      <c r="DC88" s="13"/>
      <c r="DD88" s="68">
        <v>3668646.4499566667</v>
      </c>
      <c r="DE88" s="68">
        <v>3675770.25477</v>
      </c>
      <c r="DF88" s="69">
        <v>-7123.8048133333214</v>
      </c>
      <c r="DG88" s="70">
        <v>-1.9380440886066497E-3</v>
      </c>
      <c r="DH88" s="22"/>
      <c r="DI88" s="118">
        <v>1</v>
      </c>
      <c r="DJ88" s="118">
        <v>1</v>
      </c>
      <c r="DK88" s="22"/>
      <c r="DL88" s="22"/>
      <c r="DM88" s="22"/>
      <c r="DN88" s="22"/>
      <c r="DO88" s="22"/>
      <c r="DP88" s="22"/>
      <c r="DQ88" s="22"/>
      <c r="DR88" s="22"/>
      <c r="DS88" s="22"/>
      <c r="DT88" s="13"/>
      <c r="DU88" s="68">
        <v>7516847.0057693543</v>
      </c>
      <c r="DV88" s="68">
        <v>7770092.347023868</v>
      </c>
      <c r="DW88" s="69">
        <v>-253245.34125451371</v>
      </c>
      <c r="DX88" s="70">
        <v>-3.2592320650025819E-2</v>
      </c>
      <c r="DY88" s="22"/>
      <c r="DZ88" s="118">
        <v>1</v>
      </c>
      <c r="EA88" s="118">
        <v>1</v>
      </c>
      <c r="EB88" s="22"/>
      <c r="EC88" s="22"/>
      <c r="ED88" s="22"/>
      <c r="EE88" s="22"/>
      <c r="EF88" s="22"/>
      <c r="EG88" s="22"/>
      <c r="EH88" s="22"/>
      <c r="EI88" s="22"/>
      <c r="EJ88" s="22"/>
      <c r="EK88" s="13"/>
      <c r="EL88" s="68">
        <v>3212415.3685050649</v>
      </c>
      <c r="EM88" s="68">
        <v>3237819.1280090883</v>
      </c>
      <c r="EN88" s="69">
        <v>-25403.759504023474</v>
      </c>
      <c r="EO88" s="70">
        <v>-7.8459476887592361E-3</v>
      </c>
      <c r="EP88" s="22"/>
      <c r="EQ88" s="118">
        <v>1</v>
      </c>
      <c r="ER88" s="118">
        <v>1</v>
      </c>
      <c r="ES88" s="22"/>
      <c r="ET88" s="22"/>
      <c r="EU88" s="22"/>
      <c r="EV88" s="22"/>
      <c r="EW88" s="22"/>
      <c r="EX88" s="22"/>
      <c r="EY88" s="22"/>
      <c r="EZ88" s="22"/>
      <c r="FA88" s="22"/>
      <c r="FB88" s="13"/>
      <c r="FC88" s="68">
        <v>151905.42925162401</v>
      </c>
      <c r="FD88" s="68">
        <v>150767.49380162396</v>
      </c>
      <c r="FE88" s="69">
        <v>1137.9354500000481</v>
      </c>
      <c r="FF88" s="70">
        <v>7.5476179997879811E-3</v>
      </c>
      <c r="FG88" s="22"/>
      <c r="FH88" s="118">
        <v>1</v>
      </c>
      <c r="FI88" s="118">
        <v>1</v>
      </c>
      <c r="FJ88" s="22"/>
      <c r="FK88" s="22"/>
      <c r="FL88" s="22"/>
      <c r="FM88" s="22"/>
      <c r="FN88" s="22"/>
      <c r="FO88" s="22"/>
      <c r="FP88" s="22"/>
      <c r="FQ88" s="22"/>
      <c r="FR88" s="22"/>
      <c r="FS88" s="13"/>
    </row>
    <row r="89" spans="1:175" x14ac:dyDescent="0.2">
      <c r="A89" s="42">
        <v>678</v>
      </c>
      <c r="B89" s="46"/>
      <c r="C89" s="46" t="str">
        <f>VLOOKUP($A89&amp;C$1,TEXTDF,(SPRCODE="DE")*2+(SPRCODE="FR")*3,FALSE)</f>
        <v>Altersguthaben</v>
      </c>
      <c r="D89" s="46"/>
      <c r="E89" s="46"/>
      <c r="F89" s="80">
        <f>+SUBTOTAL(9,F90:F91)</f>
        <v>76977732.66817075</v>
      </c>
      <c r="G89" s="80">
        <f>+SUBTOTAL(9,G90:G91)</f>
        <v>98630574.62774387</v>
      </c>
      <c r="H89" s="93">
        <f t="shared" si="27"/>
        <v>-21652841.95957312</v>
      </c>
      <c r="I89" s="94">
        <f t="shared" si="29"/>
        <v>-0.21953478463748477</v>
      </c>
      <c r="J89" s="22"/>
      <c r="K89" s="110">
        <f t="shared" ref="K89:K100" si="30">+IFERROR(F89/F$88,"")</f>
        <v>0.48771214264463064</v>
      </c>
      <c r="L89" s="110">
        <f t="shared" ref="L89:L100" si="31">+IFERROR(G89/G$88,"")</f>
        <v>0.5536586192093792</v>
      </c>
      <c r="M89" s="22"/>
      <c r="N89" s="22"/>
      <c r="O89" s="22"/>
      <c r="P89" s="22"/>
      <c r="Q89" s="22"/>
      <c r="R89" s="22"/>
      <c r="S89" s="22"/>
      <c r="T89" s="22"/>
      <c r="U89" s="22"/>
      <c r="V89" s="13"/>
      <c r="W89" s="80">
        <v>40806239.792220138</v>
      </c>
      <c r="X89" s="80">
        <v>37360305.390319996</v>
      </c>
      <c r="Y89" s="93">
        <v>3445934.4019001424</v>
      </c>
      <c r="Z89" s="94">
        <v>9.2235177574136795E-2</v>
      </c>
      <c r="AA89" s="22"/>
      <c r="AB89" s="110">
        <v>0.57050197564118998</v>
      </c>
      <c r="AC89" s="110">
        <v>0.55826423048515672</v>
      </c>
      <c r="AD89" s="22"/>
      <c r="AE89" s="22"/>
      <c r="AF89" s="22"/>
      <c r="AG89" s="22"/>
      <c r="AH89" s="22"/>
      <c r="AI89" s="22"/>
      <c r="AJ89" s="22"/>
      <c r="AK89" s="22"/>
      <c r="AL89" s="22"/>
      <c r="AM89" s="13"/>
      <c r="AN89" s="80">
        <v>3238889</v>
      </c>
      <c r="AO89" s="80">
        <v>28281833.671659812</v>
      </c>
      <c r="AP89" s="93">
        <v>-25042944.671659812</v>
      </c>
      <c r="AQ89" s="94">
        <v>-0.8854781115820799</v>
      </c>
      <c r="AR89" s="22"/>
      <c r="AS89" s="110">
        <v>0.13202926526136799</v>
      </c>
      <c r="AT89" s="110">
        <v>0.56211110907777206</v>
      </c>
      <c r="AU89" s="22"/>
      <c r="AV89" s="22"/>
      <c r="AW89" s="22"/>
      <c r="AX89" s="22"/>
      <c r="AY89" s="22"/>
      <c r="AZ89" s="22"/>
      <c r="BA89" s="22"/>
      <c r="BB89" s="22"/>
      <c r="BC89" s="22"/>
      <c r="BD89" s="13"/>
      <c r="BE89" s="80">
        <v>11497840.481860001</v>
      </c>
      <c r="BF89" s="80">
        <v>11203791.6039</v>
      </c>
      <c r="BG89" s="93">
        <v>294048.87796000019</v>
      </c>
      <c r="BH89" s="94">
        <v>2.6245479062431132E-2</v>
      </c>
      <c r="BI89" s="22"/>
      <c r="BJ89" s="110">
        <v>0.62875207971422664</v>
      </c>
      <c r="BK89" s="110">
        <v>0.63098367379095588</v>
      </c>
      <c r="BL89" s="22"/>
      <c r="BM89" s="22"/>
      <c r="BN89" s="22"/>
      <c r="BO89" s="22"/>
      <c r="BP89" s="22"/>
      <c r="BQ89" s="22"/>
      <c r="BR89" s="22"/>
      <c r="BS89" s="22"/>
      <c r="BT89" s="22"/>
      <c r="BU89" s="13"/>
      <c r="BV89" s="80">
        <v>11610017.602</v>
      </c>
      <c r="BW89" s="80">
        <v>11633425.777000001</v>
      </c>
      <c r="BX89" s="93">
        <v>-23408.175000000745</v>
      </c>
      <c r="BY89" s="94">
        <v>-2.012148050686835E-3</v>
      </c>
      <c r="BZ89" s="22"/>
      <c r="CA89" s="110">
        <v>0.62590515694124149</v>
      </c>
      <c r="CB89" s="110">
        <v>0.64263857190901519</v>
      </c>
      <c r="CC89" s="22"/>
      <c r="CD89" s="22"/>
      <c r="CE89" s="22"/>
      <c r="CF89" s="22"/>
      <c r="CG89" s="22"/>
      <c r="CH89" s="22"/>
      <c r="CI89" s="22"/>
      <c r="CJ89" s="22"/>
      <c r="CK89" s="22"/>
      <c r="CL89" s="13"/>
      <c r="CM89" s="80">
        <v>6174397.3348999992</v>
      </c>
      <c r="CN89" s="80">
        <v>6168448.9321999997</v>
      </c>
      <c r="CO89" s="93">
        <v>5948.4026999995112</v>
      </c>
      <c r="CP89" s="94">
        <v>9.6432713723992869E-4</v>
      </c>
      <c r="CQ89" s="22"/>
      <c r="CR89" s="110">
        <v>0.59425699872657345</v>
      </c>
      <c r="CS89" s="110">
        <v>0.60390189169190178</v>
      </c>
      <c r="CT89" s="22"/>
      <c r="CU89" s="22"/>
      <c r="CV89" s="22"/>
      <c r="CW89" s="22"/>
      <c r="CX89" s="22"/>
      <c r="CY89" s="22"/>
      <c r="CZ89" s="22"/>
      <c r="DA89" s="22"/>
      <c r="DB89" s="22"/>
      <c r="DC89" s="13"/>
      <c r="DD89" s="80">
        <v>2244075</v>
      </c>
      <c r="DE89" s="80">
        <v>2285608</v>
      </c>
      <c r="DF89" s="93">
        <v>-41533</v>
      </c>
      <c r="DG89" s="94">
        <v>-1.8171532476260133E-2</v>
      </c>
      <c r="DH89" s="22"/>
      <c r="DI89" s="110">
        <v>0.61169017800189129</v>
      </c>
      <c r="DJ89" s="110">
        <v>0.62180382384725918</v>
      </c>
      <c r="DK89" s="22"/>
      <c r="DL89" s="22"/>
      <c r="DM89" s="22"/>
      <c r="DN89" s="22"/>
      <c r="DO89" s="22"/>
      <c r="DP89" s="22"/>
      <c r="DQ89" s="22"/>
      <c r="DR89" s="22"/>
      <c r="DS89" s="22"/>
      <c r="DT89" s="13"/>
      <c r="DU89" s="80">
        <v>1404424.4266406226</v>
      </c>
      <c r="DV89" s="80">
        <v>1695094.2284640509</v>
      </c>
      <c r="DW89" s="93">
        <v>-290669.80182342837</v>
      </c>
      <c r="DX89" s="94">
        <v>-0.17147707598934392</v>
      </c>
      <c r="DY89" s="22"/>
      <c r="DZ89" s="110">
        <v>0.18683690456420016</v>
      </c>
      <c r="EA89" s="110">
        <v>0.21815625255899471</v>
      </c>
      <c r="EB89" s="22"/>
      <c r="EC89" s="22"/>
      <c r="ED89" s="22"/>
      <c r="EE89" s="22"/>
      <c r="EF89" s="22"/>
      <c r="EG89" s="22"/>
      <c r="EH89" s="22"/>
      <c r="EI89" s="22"/>
      <c r="EJ89" s="22"/>
      <c r="EK89" s="13"/>
      <c r="EL89" s="80">
        <v>0</v>
      </c>
      <c r="EM89" s="80">
        <v>0</v>
      </c>
      <c r="EN89" s="93">
        <v>0</v>
      </c>
      <c r="EO89" s="94" t="s">
        <v>589</v>
      </c>
      <c r="EP89" s="22"/>
      <c r="EQ89" s="110">
        <v>0</v>
      </c>
      <c r="ER89" s="110">
        <v>0</v>
      </c>
      <c r="ES89" s="22"/>
      <c r="ET89" s="22"/>
      <c r="EU89" s="22"/>
      <c r="EV89" s="22"/>
      <c r="EW89" s="22"/>
      <c r="EX89" s="22"/>
      <c r="EY89" s="22"/>
      <c r="EZ89" s="22"/>
      <c r="FA89" s="22"/>
      <c r="FB89" s="13"/>
      <c r="FC89" s="80">
        <v>1849.0305499999999</v>
      </c>
      <c r="FD89" s="80">
        <v>2067.0242000000003</v>
      </c>
      <c r="FE89" s="93">
        <v>-217.99365000000034</v>
      </c>
      <c r="FF89" s="94">
        <v>-0.1054625533653647</v>
      </c>
      <c r="FG89" s="22"/>
      <c r="FH89" s="110">
        <v>1.2172247951303769E-2</v>
      </c>
      <c r="FI89" s="110">
        <v>1.3710012336742416E-2</v>
      </c>
      <c r="FJ89" s="22"/>
      <c r="FK89" s="22"/>
      <c r="FL89" s="22"/>
      <c r="FM89" s="22"/>
      <c r="FN89" s="22"/>
      <c r="FO89" s="22"/>
      <c r="FP89" s="22"/>
      <c r="FQ89" s="22"/>
      <c r="FR89" s="22"/>
      <c r="FS89" s="13"/>
    </row>
    <row r="90" spans="1:175" x14ac:dyDescent="0.2">
      <c r="A90" s="42">
        <v>679</v>
      </c>
      <c r="B90" s="46"/>
      <c r="C90" s="46"/>
      <c r="D90" s="79" t="str">
        <f>VLOOKUP($A90&amp;D$1,TEXTDF,(SPRCODE="DE")*2+(SPRCODE="FR")*3,FALSE)</f>
        <v>Obligatorium</v>
      </c>
      <c r="E90" s="74"/>
      <c r="F90" s="75">
        <f t="shared" ref="F90:F91" si="32">+W90*$G$5+AN90*$H$5+BE90*$I$5+BV90*$K$5+CM90*$L$5+DD90*$M$5+DU90*$N$5+EL90*$P$5+FC90*$Q$5</f>
        <v>39668260.269851014</v>
      </c>
      <c r="G90" s="75">
        <f t="shared" ref="G90:G91" si="33">+X90*$G$5+AO90*$H$5+BF90*$I$5+BW90*$K$5+CN90*$L$5+DE90*$M$5+DV90*$N$5+EM90*$P$5+FD90*$Q$5</f>
        <v>50691872.738997489</v>
      </c>
      <c r="H90" s="76">
        <f t="shared" si="27"/>
        <v>-11023612.469146475</v>
      </c>
      <c r="I90" s="87">
        <f t="shared" si="29"/>
        <v>-0.21746311338515534</v>
      </c>
      <c r="J90" s="22"/>
      <c r="K90" s="119">
        <f t="shared" si="30"/>
        <v>0.25132842369613606</v>
      </c>
      <c r="L90" s="119">
        <f t="shared" si="31"/>
        <v>0.28455671450499909</v>
      </c>
      <c r="M90" s="22"/>
      <c r="N90" s="22"/>
      <c r="O90" s="22"/>
      <c r="P90" s="22"/>
      <c r="Q90" s="22"/>
      <c r="R90" s="22"/>
      <c r="S90" s="22"/>
      <c r="T90" s="22"/>
      <c r="U90" s="22"/>
      <c r="V90" s="13"/>
      <c r="W90" s="75">
        <v>20378072.10090014</v>
      </c>
      <c r="X90" s="75">
        <v>18695322.487649955</v>
      </c>
      <c r="Y90" s="76">
        <v>1682749.6132501848</v>
      </c>
      <c r="Z90" s="87">
        <v>9.0009124708161803E-2</v>
      </c>
      <c r="AA90" s="22"/>
      <c r="AB90" s="119">
        <v>0.28490080077259733</v>
      </c>
      <c r="AC90" s="119">
        <v>0.27935879306125644</v>
      </c>
      <c r="AD90" s="22"/>
      <c r="AE90" s="22"/>
      <c r="AF90" s="22"/>
      <c r="AG90" s="22"/>
      <c r="AH90" s="22"/>
      <c r="AI90" s="22"/>
      <c r="AJ90" s="22"/>
      <c r="AK90" s="22"/>
      <c r="AL90" s="22"/>
      <c r="AM90" s="13"/>
      <c r="AN90" s="75">
        <v>1794128</v>
      </c>
      <c r="AO90" s="75">
        <v>14360859.76363717</v>
      </c>
      <c r="AP90" s="76">
        <v>-12566731.76363717</v>
      </c>
      <c r="AQ90" s="87">
        <v>-0.87506820416540287</v>
      </c>
      <c r="AR90" s="22"/>
      <c r="AS90" s="119">
        <v>7.3135387358087181E-2</v>
      </c>
      <c r="AT90" s="119">
        <v>0.28542699539094935</v>
      </c>
      <c r="AU90" s="22"/>
      <c r="AV90" s="22"/>
      <c r="AW90" s="22"/>
      <c r="AX90" s="22"/>
      <c r="AY90" s="22"/>
      <c r="AZ90" s="22"/>
      <c r="BA90" s="22"/>
      <c r="BB90" s="22"/>
      <c r="BC90" s="22"/>
      <c r="BD90" s="13"/>
      <c r="BE90" s="75">
        <v>5878340.8826399995</v>
      </c>
      <c r="BF90" s="75">
        <v>5939143.42191</v>
      </c>
      <c r="BG90" s="76">
        <v>-60802.539270000532</v>
      </c>
      <c r="BH90" s="87">
        <v>-1.023759403514235E-2</v>
      </c>
      <c r="BI90" s="22"/>
      <c r="BJ90" s="119">
        <v>0.32145332517529929</v>
      </c>
      <c r="BK90" s="119">
        <v>0.33448520536776749</v>
      </c>
      <c r="BL90" s="22"/>
      <c r="BM90" s="22"/>
      <c r="BN90" s="22"/>
      <c r="BO90" s="22"/>
      <c r="BP90" s="22"/>
      <c r="BQ90" s="22"/>
      <c r="BR90" s="22"/>
      <c r="BS90" s="22"/>
      <c r="BT90" s="22"/>
      <c r="BU90" s="13"/>
      <c r="BV90" s="75">
        <v>6172008.8157361979</v>
      </c>
      <c r="BW90" s="75">
        <v>6211719.0244564898</v>
      </c>
      <c r="BX90" s="76">
        <v>-39710.208720291965</v>
      </c>
      <c r="BY90" s="87">
        <v>-6.3927889468191612E-3</v>
      </c>
      <c r="BZ90" s="22"/>
      <c r="CA90" s="119">
        <v>0.33273783717525246</v>
      </c>
      <c r="CB90" s="119">
        <v>0.34313970102160207</v>
      </c>
      <c r="CC90" s="22"/>
      <c r="CD90" s="22"/>
      <c r="CE90" s="22"/>
      <c r="CF90" s="22"/>
      <c r="CG90" s="22"/>
      <c r="CH90" s="22"/>
      <c r="CI90" s="22"/>
      <c r="CJ90" s="22"/>
      <c r="CK90" s="22"/>
      <c r="CL90" s="13"/>
      <c r="CM90" s="75">
        <v>3549427.3259845776</v>
      </c>
      <c r="CN90" s="75">
        <v>3548393.184653</v>
      </c>
      <c r="CO90" s="76">
        <v>1034.1413315776736</v>
      </c>
      <c r="CP90" s="87">
        <v>2.9143932979303067E-4</v>
      </c>
      <c r="CQ90" s="22"/>
      <c r="CR90" s="119">
        <v>0.34161585585289256</v>
      </c>
      <c r="CS90" s="119">
        <v>0.34739387165751112</v>
      </c>
      <c r="CT90" s="22"/>
      <c r="CU90" s="22"/>
      <c r="CV90" s="22"/>
      <c r="CW90" s="22"/>
      <c r="CX90" s="22"/>
      <c r="CY90" s="22"/>
      <c r="CZ90" s="22"/>
      <c r="DA90" s="22"/>
      <c r="DB90" s="22"/>
      <c r="DC90" s="13"/>
      <c r="DD90" s="75">
        <v>1436461.3533359966</v>
      </c>
      <c r="DE90" s="75">
        <v>1455603.149291636</v>
      </c>
      <c r="DF90" s="76">
        <v>-19141.795955639333</v>
      </c>
      <c r="DG90" s="87">
        <v>-1.3150422190934763E-2</v>
      </c>
      <c r="DH90" s="22"/>
      <c r="DI90" s="119">
        <v>0.39155077299775337</v>
      </c>
      <c r="DJ90" s="119">
        <v>0.3959994908285463</v>
      </c>
      <c r="DK90" s="22"/>
      <c r="DL90" s="22"/>
      <c r="DM90" s="22"/>
      <c r="DN90" s="22"/>
      <c r="DO90" s="22"/>
      <c r="DP90" s="22"/>
      <c r="DQ90" s="22"/>
      <c r="DR90" s="22"/>
      <c r="DS90" s="22"/>
      <c r="DT90" s="13"/>
      <c r="DU90" s="75">
        <v>459773.76070410141</v>
      </c>
      <c r="DV90" s="75">
        <v>480786.68319923244</v>
      </c>
      <c r="DW90" s="76">
        <v>-21012.922495131032</v>
      </c>
      <c r="DX90" s="87">
        <v>-4.3705292241681182E-2</v>
      </c>
      <c r="DY90" s="22"/>
      <c r="DZ90" s="119">
        <v>6.1165773408879333E-2</v>
      </c>
      <c r="EA90" s="119">
        <v>6.1876572597413887E-2</v>
      </c>
      <c r="EB90" s="22"/>
      <c r="EC90" s="22"/>
      <c r="ED90" s="22"/>
      <c r="EE90" s="22"/>
      <c r="EF90" s="22"/>
      <c r="EG90" s="22"/>
      <c r="EH90" s="22"/>
      <c r="EI90" s="22"/>
      <c r="EJ90" s="22"/>
      <c r="EK90" s="13"/>
      <c r="EL90" s="75">
        <v>0</v>
      </c>
      <c r="EM90" s="75">
        <v>0</v>
      </c>
      <c r="EN90" s="76">
        <v>0</v>
      </c>
      <c r="EO90" s="87" t="s">
        <v>589</v>
      </c>
      <c r="EP90" s="22"/>
      <c r="EQ90" s="119">
        <v>0</v>
      </c>
      <c r="ER90" s="119">
        <v>0</v>
      </c>
      <c r="ES90" s="22"/>
      <c r="ET90" s="22"/>
      <c r="EU90" s="22"/>
      <c r="EV90" s="22"/>
      <c r="EW90" s="22"/>
      <c r="EX90" s="22"/>
      <c r="EY90" s="22"/>
      <c r="EZ90" s="22"/>
      <c r="FA90" s="22"/>
      <c r="FB90" s="13"/>
      <c r="FC90" s="75">
        <v>48.030549999999948</v>
      </c>
      <c r="FD90" s="75">
        <v>45.024200000000292</v>
      </c>
      <c r="FE90" s="76">
        <v>3.0063499999996566</v>
      </c>
      <c r="FF90" s="87">
        <v>6.6771869350252366E-2</v>
      </c>
      <c r="FG90" s="22"/>
      <c r="FH90" s="119">
        <v>3.1618718459654042E-4</v>
      </c>
      <c r="FI90" s="119">
        <v>2.9863333842533715E-4</v>
      </c>
      <c r="FJ90" s="22"/>
      <c r="FK90" s="22"/>
      <c r="FL90" s="22"/>
      <c r="FM90" s="22"/>
      <c r="FN90" s="22"/>
      <c r="FO90" s="22"/>
      <c r="FP90" s="22"/>
      <c r="FQ90" s="22"/>
      <c r="FR90" s="22"/>
      <c r="FS90" s="13"/>
    </row>
    <row r="91" spans="1:175" x14ac:dyDescent="0.2">
      <c r="A91" s="42">
        <v>680</v>
      </c>
      <c r="B91" s="46"/>
      <c r="C91" s="46"/>
      <c r="D91" s="79" t="str">
        <f>VLOOKUP($A91&amp;D$1,TEXTDF,(SPRCODE="DE")*2+(SPRCODE="FR")*3,FALSE)</f>
        <v>Überobligatorium</v>
      </c>
      <c r="E91" s="74"/>
      <c r="F91" s="75">
        <f t="shared" si="32"/>
        <v>37309472.398319744</v>
      </c>
      <c r="G91" s="75">
        <f t="shared" si="33"/>
        <v>47938701.888746373</v>
      </c>
      <c r="H91" s="76">
        <f t="shared" si="27"/>
        <v>-10629229.49042663</v>
      </c>
      <c r="I91" s="87">
        <f t="shared" si="29"/>
        <v>-0.22172543418247725</v>
      </c>
      <c r="J91" s="22"/>
      <c r="K91" s="119">
        <f t="shared" si="30"/>
        <v>0.23638371894849461</v>
      </c>
      <c r="L91" s="119">
        <f t="shared" si="31"/>
        <v>0.26910190470438006</v>
      </c>
      <c r="M91" s="22"/>
      <c r="N91" s="22"/>
      <c r="O91" s="22"/>
      <c r="P91" s="22"/>
      <c r="Q91" s="22"/>
      <c r="R91" s="22"/>
      <c r="S91" s="22"/>
      <c r="T91" s="22"/>
      <c r="U91" s="22"/>
      <c r="V91" s="13"/>
      <c r="W91" s="75">
        <v>20428167.691319998</v>
      </c>
      <c r="X91" s="75" vm="31">
        <v>18664982.902670041</v>
      </c>
      <c r="Y91" s="76">
        <v>1763184.7886499576</v>
      </c>
      <c r="Z91" s="87">
        <v>9.4464848847931826E-2</v>
      </c>
      <c r="AA91" s="22"/>
      <c r="AB91" s="119">
        <v>0.2856011748685926</v>
      </c>
      <c r="AC91" s="119">
        <v>0.27890543742390028</v>
      </c>
      <c r="AD91" s="22"/>
      <c r="AE91" s="22"/>
      <c r="AF91" s="22"/>
      <c r="AG91" s="22"/>
      <c r="AH91" s="22"/>
      <c r="AI91" s="22"/>
      <c r="AJ91" s="22"/>
      <c r="AK91" s="22"/>
      <c r="AL91" s="22"/>
      <c r="AM91" s="13"/>
      <c r="AN91" s="75">
        <v>1444761</v>
      </c>
      <c r="AO91" s="75" vm="81">
        <v>13920973.908022642</v>
      </c>
      <c r="AP91" s="76">
        <v>-12476212.908022642</v>
      </c>
      <c r="AQ91" s="87">
        <v>-0.89621695942067781</v>
      </c>
      <c r="AR91" s="22"/>
      <c r="AS91" s="119">
        <v>5.8893877903280809E-2</v>
      </c>
      <c r="AT91" s="119">
        <v>0.27668411368682266</v>
      </c>
      <c r="AU91" s="22"/>
      <c r="AV91" s="22"/>
      <c r="AW91" s="22"/>
      <c r="AX91" s="22"/>
      <c r="AY91" s="22"/>
      <c r="AZ91" s="22"/>
      <c r="BA91" s="22"/>
      <c r="BB91" s="22"/>
      <c r="BC91" s="22"/>
      <c r="BD91" s="13"/>
      <c r="BE91" s="75">
        <v>5619499.5992200011</v>
      </c>
      <c r="BF91" s="75" vm="133">
        <v>5264648.1819900004</v>
      </c>
      <c r="BG91" s="76">
        <v>354851.41723000072</v>
      </c>
      <c r="BH91" s="87">
        <v>6.7402683895178894E-2</v>
      </c>
      <c r="BI91" s="22"/>
      <c r="BJ91" s="119">
        <v>0.30729875453892741</v>
      </c>
      <c r="BK91" s="119">
        <v>0.29649846842318839</v>
      </c>
      <c r="BL91" s="22"/>
      <c r="BM91" s="22"/>
      <c r="BN91" s="22"/>
      <c r="BO91" s="22"/>
      <c r="BP91" s="22"/>
      <c r="BQ91" s="22"/>
      <c r="BR91" s="22"/>
      <c r="BS91" s="22"/>
      <c r="BT91" s="22"/>
      <c r="BU91" s="13"/>
      <c r="BV91" s="75">
        <v>5438008.7862638021</v>
      </c>
      <c r="BW91" s="75" vm="183">
        <v>5421706.7525435109</v>
      </c>
      <c r="BX91" s="76">
        <v>16302.03372029122</v>
      </c>
      <c r="BY91" s="87">
        <v>3.0068084579903953E-3</v>
      </c>
      <c r="BZ91" s="22"/>
      <c r="CA91" s="119">
        <v>0.29316731976598903</v>
      </c>
      <c r="CB91" s="119">
        <v>0.29949887088741306</v>
      </c>
      <c r="CC91" s="22"/>
      <c r="CD91" s="22"/>
      <c r="CE91" s="22"/>
      <c r="CF91" s="22"/>
      <c r="CG91" s="22"/>
      <c r="CH91" s="22"/>
      <c r="CI91" s="22"/>
      <c r="CJ91" s="22"/>
      <c r="CK91" s="22"/>
      <c r="CL91" s="13"/>
      <c r="CM91" s="75">
        <v>2624970.0089154216</v>
      </c>
      <c r="CN91" s="75" vm="234">
        <v>2620055.7475469997</v>
      </c>
      <c r="CO91" s="76">
        <v>4914.2613684218377</v>
      </c>
      <c r="CP91" s="87">
        <v>1.8756323688999821E-3</v>
      </c>
      <c r="CQ91" s="22"/>
      <c r="CR91" s="119">
        <v>0.25264114287368089</v>
      </c>
      <c r="CS91" s="119">
        <v>0.2565080200343906</v>
      </c>
      <c r="CT91" s="22"/>
      <c r="CU91" s="22"/>
      <c r="CV91" s="22"/>
      <c r="CW91" s="22"/>
      <c r="CX91" s="22"/>
      <c r="CY91" s="22"/>
      <c r="CZ91" s="22"/>
      <c r="DA91" s="22"/>
      <c r="DB91" s="22"/>
      <c r="DC91" s="13"/>
      <c r="DD91" s="75">
        <v>807613.64666400338</v>
      </c>
      <c r="DE91" s="75" vm="285">
        <v>830004.85070836416</v>
      </c>
      <c r="DF91" s="76">
        <v>-22391.204044360784</v>
      </c>
      <c r="DG91" s="87">
        <v>-2.6977196609454857E-2</v>
      </c>
      <c r="DH91" s="22"/>
      <c r="DI91" s="119">
        <v>0.22013940500413789</v>
      </c>
      <c r="DJ91" s="119">
        <v>0.22580433301871289</v>
      </c>
      <c r="DK91" s="22"/>
      <c r="DL91" s="22"/>
      <c r="DM91" s="22"/>
      <c r="DN91" s="22"/>
      <c r="DO91" s="22"/>
      <c r="DP91" s="22"/>
      <c r="DQ91" s="22"/>
      <c r="DR91" s="22"/>
      <c r="DS91" s="22"/>
      <c r="DT91" s="13"/>
      <c r="DU91" s="75">
        <v>944650.66593652114</v>
      </c>
      <c r="DV91" s="75" vm="337">
        <v>1214307.5452648185</v>
      </c>
      <c r="DW91" s="76">
        <v>-269656.87932829733</v>
      </c>
      <c r="DX91" s="87">
        <v>-0.22206637880150049</v>
      </c>
      <c r="DY91" s="22"/>
      <c r="DZ91" s="119">
        <v>0.12567113115532083</v>
      </c>
      <c r="EA91" s="119">
        <v>0.15627967996158082</v>
      </c>
      <c r="EB91" s="22"/>
      <c r="EC91" s="22"/>
      <c r="ED91" s="22"/>
      <c r="EE91" s="22"/>
      <c r="EF91" s="22"/>
      <c r="EG91" s="22"/>
      <c r="EH91" s="22"/>
      <c r="EI91" s="22"/>
      <c r="EJ91" s="22"/>
      <c r="EK91" s="13"/>
      <c r="EL91" s="75">
        <v>0</v>
      </c>
      <c r="EM91" s="75" vm="389">
        <v>0</v>
      </c>
      <c r="EN91" s="76">
        <v>0</v>
      </c>
      <c r="EO91" s="87" t="s">
        <v>589</v>
      </c>
      <c r="EP91" s="22"/>
      <c r="EQ91" s="119">
        <v>0</v>
      </c>
      <c r="ER91" s="119">
        <v>0</v>
      </c>
      <c r="ES91" s="22"/>
      <c r="ET91" s="22"/>
      <c r="EU91" s="22"/>
      <c r="EV91" s="22"/>
      <c r="EW91" s="22"/>
      <c r="EX91" s="22"/>
      <c r="EY91" s="22"/>
      <c r="EZ91" s="22"/>
      <c r="FA91" s="22"/>
      <c r="FB91" s="13"/>
      <c r="FC91" s="75">
        <v>1801</v>
      </c>
      <c r="FD91" s="75" vm="441">
        <v>2022</v>
      </c>
      <c r="FE91" s="76">
        <v>-221</v>
      </c>
      <c r="FF91" s="87">
        <v>-0.10929772502472801</v>
      </c>
      <c r="FG91" s="22"/>
      <c r="FH91" s="119">
        <v>1.1856060766707229E-2</v>
      </c>
      <c r="FI91" s="119">
        <v>1.341137899831708E-2</v>
      </c>
      <c r="FJ91" s="22"/>
      <c r="FK91" s="22"/>
      <c r="FL91" s="22"/>
      <c r="FM91" s="22"/>
      <c r="FN91" s="22"/>
      <c r="FO91" s="22"/>
      <c r="FP91" s="22"/>
      <c r="FQ91" s="22"/>
      <c r="FR91" s="22"/>
      <c r="FS91" s="13"/>
    </row>
    <row r="92" spans="1:175" x14ac:dyDescent="0.2">
      <c r="A92" s="42">
        <v>681</v>
      </c>
      <c r="B92" s="46"/>
      <c r="C92" s="86" t="str">
        <f>VLOOKUP($A92&amp;C$1,TEXTDF,(SPRCODE="DE")*2+(SPRCODE="FR")*3,FALSE)</f>
        <v>Rückstellung für zukünftige Rentenumwandlungssatzverluste</v>
      </c>
      <c r="D92" s="46"/>
      <c r="E92" s="46"/>
      <c r="F92" s="80">
        <f>+SUBTOTAL(9,F93:F94)</f>
        <v>3426977.3293266604</v>
      </c>
      <c r="G92" s="80">
        <f>+SUBTOTAL(9,G93:G94)</f>
        <v>3721447.7587914066</v>
      </c>
      <c r="H92" s="93">
        <f t="shared" si="27"/>
        <v>-294470.42946474627</v>
      </c>
      <c r="I92" s="94">
        <f t="shared" si="29"/>
        <v>-7.9127922397701389E-2</v>
      </c>
      <c r="J92" s="22"/>
      <c r="K92" s="110">
        <f t="shared" si="30"/>
        <v>2.171249266700696E-2</v>
      </c>
      <c r="L92" s="110">
        <f t="shared" si="31"/>
        <v>2.0890191863616236E-2</v>
      </c>
      <c r="M92" s="22"/>
      <c r="N92" s="22"/>
      <c r="O92" s="22"/>
      <c r="P92" s="22"/>
      <c r="Q92" s="22"/>
      <c r="R92" s="22"/>
      <c r="S92" s="22"/>
      <c r="T92" s="22"/>
      <c r="U92" s="22"/>
      <c r="V92" s="13"/>
      <c r="W92" s="80">
        <v>2058500</v>
      </c>
      <c r="X92" s="80">
        <v>2216200</v>
      </c>
      <c r="Y92" s="93">
        <v>-157700</v>
      </c>
      <c r="Z92" s="94">
        <v>-7.1157837740276175E-2</v>
      </c>
      <c r="AA92" s="22"/>
      <c r="AB92" s="110">
        <v>2.8779380870111171E-2</v>
      </c>
      <c r="AC92" s="110">
        <v>3.3116035178924627E-2</v>
      </c>
      <c r="AD92" s="22"/>
      <c r="AE92" s="22"/>
      <c r="AF92" s="22"/>
      <c r="AG92" s="22"/>
      <c r="AH92" s="22"/>
      <c r="AI92" s="22"/>
      <c r="AJ92" s="22"/>
      <c r="AK92" s="22"/>
      <c r="AL92" s="22"/>
      <c r="AM92" s="13"/>
      <c r="AN92" s="80">
        <v>77052.15995999999</v>
      </c>
      <c r="AO92" s="80">
        <v>176543.70072999998</v>
      </c>
      <c r="AP92" s="93">
        <v>-99491.540769999992</v>
      </c>
      <c r="AQ92" s="94">
        <v>-0.56355191580672148</v>
      </c>
      <c r="AR92" s="22"/>
      <c r="AS92" s="110">
        <v>3.1409350756757015E-3</v>
      </c>
      <c r="AT92" s="110">
        <v>3.5088663829275146E-3</v>
      </c>
      <c r="AU92" s="22"/>
      <c r="AV92" s="22"/>
      <c r="AW92" s="22"/>
      <c r="AX92" s="22"/>
      <c r="AY92" s="22"/>
      <c r="AZ92" s="22"/>
      <c r="BA92" s="22"/>
      <c r="BB92" s="22"/>
      <c r="BC92" s="22"/>
      <c r="BD92" s="13"/>
      <c r="BE92" s="80">
        <v>378200</v>
      </c>
      <c r="BF92" s="80">
        <v>359000</v>
      </c>
      <c r="BG92" s="93">
        <v>19200</v>
      </c>
      <c r="BH92" s="94">
        <v>5.3481894150417819E-2</v>
      </c>
      <c r="BI92" s="22"/>
      <c r="BJ92" s="110">
        <v>2.0681625990818468E-2</v>
      </c>
      <c r="BK92" s="110">
        <v>2.021843558854676E-2</v>
      </c>
      <c r="BL92" s="22"/>
      <c r="BM92" s="22"/>
      <c r="BN92" s="22"/>
      <c r="BO92" s="22"/>
      <c r="BP92" s="22"/>
      <c r="BQ92" s="22"/>
      <c r="BR92" s="22"/>
      <c r="BS92" s="22"/>
      <c r="BT92" s="22"/>
      <c r="BU92" s="13"/>
      <c r="BV92" s="80">
        <v>451500</v>
      </c>
      <c r="BW92" s="80">
        <v>512600</v>
      </c>
      <c r="BX92" s="93">
        <v>-61100</v>
      </c>
      <c r="BY92" s="94">
        <v>-0.11919625438938741</v>
      </c>
      <c r="BZ92" s="22"/>
      <c r="CA92" s="110">
        <v>2.4340719200140498E-2</v>
      </c>
      <c r="CB92" s="110">
        <v>2.8316382317222322E-2</v>
      </c>
      <c r="CC92" s="22"/>
      <c r="CD92" s="22"/>
      <c r="CE92" s="22"/>
      <c r="CF92" s="22"/>
      <c r="CG92" s="22"/>
      <c r="CH92" s="22"/>
      <c r="CI92" s="22"/>
      <c r="CJ92" s="22"/>
      <c r="CK92" s="22"/>
      <c r="CL92" s="13"/>
      <c r="CM92" s="80">
        <v>307499.9999</v>
      </c>
      <c r="CN92" s="80">
        <v>296999.99990000011</v>
      </c>
      <c r="CO92" s="93">
        <v>10499.999999999884</v>
      </c>
      <c r="CP92" s="94">
        <v>3.5353535365438393E-2</v>
      </c>
      <c r="CQ92" s="22"/>
      <c r="CR92" s="110">
        <v>2.9595443431558035E-2</v>
      </c>
      <c r="CS92" s="110">
        <v>2.9076817161577069E-2</v>
      </c>
      <c r="CT92" s="22"/>
      <c r="CU92" s="22"/>
      <c r="CV92" s="22"/>
      <c r="CW92" s="22"/>
      <c r="CX92" s="22"/>
      <c r="CY92" s="22"/>
      <c r="CZ92" s="22"/>
      <c r="DA92" s="22"/>
      <c r="DB92" s="22"/>
      <c r="DC92" s="13"/>
      <c r="DD92" s="80">
        <v>129100</v>
      </c>
      <c r="DE92" s="80">
        <v>127800</v>
      </c>
      <c r="DF92" s="93">
        <v>1300</v>
      </c>
      <c r="DG92" s="94">
        <v>1.0172143974960912E-2</v>
      </c>
      <c r="DH92" s="22"/>
      <c r="DI92" s="110">
        <v>3.5190090340137543E-2</v>
      </c>
      <c r="DJ92" s="110">
        <v>3.476822302323046E-2</v>
      </c>
      <c r="DK92" s="22"/>
      <c r="DL92" s="22"/>
      <c r="DM92" s="22"/>
      <c r="DN92" s="22"/>
      <c r="DO92" s="22"/>
      <c r="DP92" s="22"/>
      <c r="DQ92" s="22"/>
      <c r="DR92" s="22"/>
      <c r="DS92" s="22"/>
      <c r="DT92" s="13"/>
      <c r="DU92" s="80">
        <v>25113.938466660205</v>
      </c>
      <c r="DV92" s="80">
        <v>32292.975161406419</v>
      </c>
      <c r="DW92" s="93">
        <v>-7179.0366947462135</v>
      </c>
      <c r="DX92" s="94">
        <v>-0.22230954747476894</v>
      </c>
      <c r="DY92" s="22"/>
      <c r="DZ92" s="110">
        <v>3.341020303776926E-3</v>
      </c>
      <c r="EA92" s="110">
        <v>4.1560606642951168E-3</v>
      </c>
      <c r="EB92" s="22"/>
      <c r="EC92" s="22"/>
      <c r="ED92" s="22"/>
      <c r="EE92" s="22"/>
      <c r="EF92" s="22"/>
      <c r="EG92" s="22"/>
      <c r="EH92" s="22"/>
      <c r="EI92" s="22"/>
      <c r="EJ92" s="22"/>
      <c r="EK92" s="13"/>
      <c r="EL92" s="80">
        <v>0</v>
      </c>
      <c r="EM92" s="80">
        <v>0</v>
      </c>
      <c r="EN92" s="93">
        <v>0</v>
      </c>
      <c r="EO92" s="94" t="s">
        <v>589</v>
      </c>
      <c r="EP92" s="22"/>
      <c r="EQ92" s="110">
        <v>0</v>
      </c>
      <c r="ER92" s="110">
        <v>0</v>
      </c>
      <c r="ES92" s="22"/>
      <c r="ET92" s="22"/>
      <c r="EU92" s="22"/>
      <c r="EV92" s="22"/>
      <c r="EW92" s="22"/>
      <c r="EX92" s="22"/>
      <c r="EY92" s="22"/>
      <c r="EZ92" s="22"/>
      <c r="FA92" s="22"/>
      <c r="FB92" s="13"/>
      <c r="FC92" s="80">
        <v>11.231</v>
      </c>
      <c r="FD92" s="80">
        <v>11.083</v>
      </c>
      <c r="FE92" s="93">
        <v>0.14799999999999969</v>
      </c>
      <c r="FF92" s="94">
        <v>1.3353785076242852E-2</v>
      </c>
      <c r="FG92" s="22"/>
      <c r="FH92" s="110">
        <v>7.3934157951631809E-5</v>
      </c>
      <c r="FI92" s="110">
        <v>7.351054077069643E-5</v>
      </c>
      <c r="FJ92" s="22"/>
      <c r="FK92" s="22"/>
      <c r="FL92" s="22"/>
      <c r="FM92" s="22"/>
      <c r="FN92" s="22"/>
      <c r="FO92" s="22"/>
      <c r="FP92" s="22"/>
      <c r="FQ92" s="22"/>
      <c r="FR92" s="22"/>
      <c r="FS92" s="13"/>
    </row>
    <row r="93" spans="1:175" x14ac:dyDescent="0.2">
      <c r="A93" s="42">
        <v>682</v>
      </c>
      <c r="B93" s="46"/>
      <c r="C93" s="86"/>
      <c r="D93" s="79" t="str">
        <f>VLOOKUP($A93&amp;D$1,TEXTDF,(SPRCODE="DE")*2+(SPRCODE="FR")*3,FALSE)</f>
        <v>Obligatorium</v>
      </c>
      <c r="E93" s="74"/>
      <c r="F93" s="75">
        <f t="shared" ref="F93:F94" si="34">+W93*$G$5+AN93*$H$5+BE93*$I$5+BV93*$K$5+CM93*$L$5+DD93*$M$5+DU93*$N$5+EL93*$P$5+FC93*$Q$5</f>
        <v>2654863.8753628936</v>
      </c>
      <c r="G93" s="75">
        <f t="shared" ref="G93:G94" si="35">+X93*$G$5+AO93*$H$5+BF93*$I$5+BW93*$K$5+CN93*$L$5+DE93*$M$5+DV93*$N$5+EM93*$P$5+FD93*$Q$5</f>
        <v>2912597.641483115</v>
      </c>
      <c r="H93" s="76">
        <f t="shared" si="27"/>
        <v>-257733.76612022147</v>
      </c>
      <c r="I93" s="87">
        <f t="shared" si="29"/>
        <v>-8.8489313611124665E-2</v>
      </c>
      <c r="J93" s="22"/>
      <c r="K93" s="119">
        <f t="shared" si="30"/>
        <v>1.6820570107781967E-2</v>
      </c>
      <c r="L93" s="119">
        <f t="shared" si="31"/>
        <v>1.6349745447416571E-2</v>
      </c>
      <c r="M93" s="22"/>
      <c r="N93" s="22"/>
      <c r="O93" s="22"/>
      <c r="P93" s="22"/>
      <c r="Q93" s="22"/>
      <c r="R93" s="22"/>
      <c r="S93" s="22"/>
      <c r="T93" s="22"/>
      <c r="U93" s="22"/>
      <c r="V93" s="13"/>
      <c r="W93" s="75">
        <v>1532600</v>
      </c>
      <c r="X93" s="75">
        <v>1682600</v>
      </c>
      <c r="Y93" s="76">
        <v>-150000</v>
      </c>
      <c r="Z93" s="87">
        <v>-8.9147747533579014E-2</v>
      </c>
      <c r="AA93" s="22"/>
      <c r="AB93" s="119">
        <v>2.142690265801913E-2</v>
      </c>
      <c r="AC93" s="119">
        <v>2.51426048154763E-2</v>
      </c>
      <c r="AD93" s="22"/>
      <c r="AE93" s="22"/>
      <c r="AF93" s="22"/>
      <c r="AG93" s="22"/>
      <c r="AH93" s="22"/>
      <c r="AI93" s="22"/>
      <c r="AJ93" s="22"/>
      <c r="AK93" s="22"/>
      <c r="AL93" s="22"/>
      <c r="AM93" s="13"/>
      <c r="AN93" s="75">
        <v>9364.15995999999</v>
      </c>
      <c r="AO93" s="75">
        <v>122015.01024626056</v>
      </c>
      <c r="AP93" s="76">
        <v>-112650.85028626057</v>
      </c>
      <c r="AQ93" s="87">
        <v>-0.92325403291692976</v>
      </c>
      <c r="AR93" s="22"/>
      <c r="AS93" s="119">
        <v>3.8171828652007516E-4</v>
      </c>
      <c r="AT93" s="119">
        <v>2.4250900252761457E-3</v>
      </c>
      <c r="AU93" s="22"/>
      <c r="AV93" s="22"/>
      <c r="AW93" s="22"/>
      <c r="AX93" s="22"/>
      <c r="AY93" s="22"/>
      <c r="AZ93" s="22"/>
      <c r="BA93" s="22"/>
      <c r="BB93" s="22"/>
      <c r="BC93" s="22"/>
      <c r="BD93" s="13"/>
      <c r="BE93" s="75">
        <v>333906.9424</v>
      </c>
      <c r="BF93" s="75">
        <v>317500</v>
      </c>
      <c r="BG93" s="76">
        <v>16406.9424</v>
      </c>
      <c r="BH93" s="87">
        <v>5.1675409133858263E-2</v>
      </c>
      <c r="BI93" s="22"/>
      <c r="BJ93" s="119">
        <v>1.8259488361857656E-2</v>
      </c>
      <c r="BK93" s="119">
        <v>1.7881206962015589E-2</v>
      </c>
      <c r="BL93" s="22"/>
      <c r="BM93" s="22"/>
      <c r="BN93" s="22"/>
      <c r="BO93" s="22"/>
      <c r="BP93" s="22"/>
      <c r="BQ93" s="22"/>
      <c r="BR93" s="22"/>
      <c r="BS93" s="22"/>
      <c r="BT93" s="22"/>
      <c r="BU93" s="13"/>
      <c r="BV93" s="75">
        <v>396500</v>
      </c>
      <c r="BW93" s="75">
        <v>440000</v>
      </c>
      <c r="BX93" s="76">
        <v>-43500</v>
      </c>
      <c r="BY93" s="87">
        <v>-9.8863636363636376E-2</v>
      </c>
      <c r="BZ93" s="22"/>
      <c r="CA93" s="119">
        <v>2.1375626052836563E-2</v>
      </c>
      <c r="CB93" s="119">
        <v>2.4305907568431175E-2</v>
      </c>
      <c r="CC93" s="22"/>
      <c r="CD93" s="22"/>
      <c r="CE93" s="22"/>
      <c r="CF93" s="22"/>
      <c r="CG93" s="22"/>
      <c r="CH93" s="22"/>
      <c r="CI93" s="22"/>
      <c r="CJ93" s="22"/>
      <c r="CK93" s="22"/>
      <c r="CL93" s="13"/>
      <c r="CM93" s="75">
        <v>256499.9999</v>
      </c>
      <c r="CN93" s="75">
        <v>228999.99990000011</v>
      </c>
      <c r="CO93" s="76">
        <v>27499.999999999884</v>
      </c>
      <c r="CP93" s="87">
        <v>0.12008733629698076</v>
      </c>
      <c r="CQ93" s="22"/>
      <c r="CR93" s="119">
        <v>2.4686930860825317E-2</v>
      </c>
      <c r="CS93" s="119">
        <v>2.2419498751971103E-2</v>
      </c>
      <c r="CT93" s="22"/>
      <c r="CU93" s="22"/>
      <c r="CV93" s="22"/>
      <c r="CW93" s="22"/>
      <c r="CX93" s="22"/>
      <c r="CY93" s="22"/>
      <c r="CZ93" s="22"/>
      <c r="DA93" s="22"/>
      <c r="DB93" s="22"/>
      <c r="DC93" s="13"/>
      <c r="DD93" s="75">
        <v>112200</v>
      </c>
      <c r="DE93" s="75">
        <v>105400</v>
      </c>
      <c r="DF93" s="76">
        <v>6800</v>
      </c>
      <c r="DG93" s="87">
        <v>6.4516129032258007E-2</v>
      </c>
      <c r="DH93" s="22"/>
      <c r="DI93" s="119">
        <v>3.0583486724736118E-2</v>
      </c>
      <c r="DJ93" s="119">
        <v>2.8674262180348124E-2</v>
      </c>
      <c r="DK93" s="22"/>
      <c r="DL93" s="22"/>
      <c r="DM93" s="22"/>
      <c r="DN93" s="22"/>
      <c r="DO93" s="22"/>
      <c r="DP93" s="22"/>
      <c r="DQ93" s="22"/>
      <c r="DR93" s="22"/>
      <c r="DS93" s="22"/>
      <c r="DT93" s="13"/>
      <c r="DU93" s="75">
        <v>13782.542102893338</v>
      </c>
      <c r="DV93" s="75">
        <v>16072.548336854108</v>
      </c>
      <c r="DW93" s="76">
        <v>-2290.0062339607703</v>
      </c>
      <c r="DX93" s="87">
        <v>-0.14247934963180797</v>
      </c>
      <c r="DY93" s="22"/>
      <c r="DZ93" s="119">
        <v>1.8335536285779021E-3</v>
      </c>
      <c r="EA93" s="119">
        <v>2.068514455045091E-3</v>
      </c>
      <c r="EB93" s="22"/>
      <c r="EC93" s="22"/>
      <c r="ED93" s="22"/>
      <c r="EE93" s="22"/>
      <c r="EF93" s="22"/>
      <c r="EG93" s="22"/>
      <c r="EH93" s="22"/>
      <c r="EI93" s="22"/>
      <c r="EJ93" s="22"/>
      <c r="EK93" s="13"/>
      <c r="EL93" s="75">
        <v>0</v>
      </c>
      <c r="EM93" s="75">
        <v>0</v>
      </c>
      <c r="EN93" s="76">
        <v>0</v>
      </c>
      <c r="EO93" s="87" t="s">
        <v>589</v>
      </c>
      <c r="EP93" s="22"/>
      <c r="EQ93" s="119">
        <v>0</v>
      </c>
      <c r="ER93" s="119">
        <v>0</v>
      </c>
      <c r="ES93" s="22"/>
      <c r="ET93" s="22"/>
      <c r="EU93" s="22"/>
      <c r="EV93" s="22"/>
      <c r="EW93" s="22"/>
      <c r="EX93" s="22"/>
      <c r="EY93" s="22"/>
      <c r="EZ93" s="22"/>
      <c r="FA93" s="22"/>
      <c r="FB93" s="13"/>
      <c r="FC93" s="75">
        <v>10.231</v>
      </c>
      <c r="FD93" s="75">
        <v>10.083</v>
      </c>
      <c r="FE93" s="76">
        <v>0.14799999999999969</v>
      </c>
      <c r="FF93" s="87">
        <v>1.4678171179212551E-2</v>
      </c>
      <c r="FG93" s="22"/>
      <c r="FH93" s="119">
        <v>6.7351114771894313E-5</v>
      </c>
      <c r="FI93" s="119">
        <v>6.6877811295762169E-5</v>
      </c>
      <c r="FJ93" s="22"/>
      <c r="FK93" s="22"/>
      <c r="FL93" s="22"/>
      <c r="FM93" s="22"/>
      <c r="FN93" s="22"/>
      <c r="FO93" s="22"/>
      <c r="FP93" s="22"/>
      <c r="FQ93" s="22"/>
      <c r="FR93" s="22"/>
      <c r="FS93" s="13"/>
    </row>
    <row r="94" spans="1:175" x14ac:dyDescent="0.2">
      <c r="A94" s="42">
        <v>683</v>
      </c>
      <c r="B94" s="46"/>
      <c r="C94" s="86"/>
      <c r="D94" s="79" t="str">
        <f>VLOOKUP($A94&amp;D$1,TEXTDF,(SPRCODE="DE")*2+(SPRCODE="FR")*3,FALSE)</f>
        <v>Überobligatorium</v>
      </c>
      <c r="E94" s="74"/>
      <c r="F94" s="75">
        <f t="shared" si="34"/>
        <v>772113.45396376704</v>
      </c>
      <c r="G94" s="75">
        <f t="shared" si="35"/>
        <v>808850.11730829172</v>
      </c>
      <c r="H94" s="76">
        <f t="shared" si="27"/>
        <v>-36736.663344524684</v>
      </c>
      <c r="I94" s="87">
        <f t="shared" si="29"/>
        <v>-4.5418381673452357E-2</v>
      </c>
      <c r="J94" s="22"/>
      <c r="K94" s="119">
        <f t="shared" si="30"/>
        <v>4.8919225592249926E-3</v>
      </c>
      <c r="L94" s="119">
        <f t="shared" si="31"/>
        <v>4.5404464161996642E-3</v>
      </c>
      <c r="M94" s="22"/>
      <c r="N94" s="22"/>
      <c r="O94" s="22"/>
      <c r="P94" s="22"/>
      <c r="Q94" s="22"/>
      <c r="R94" s="22"/>
      <c r="S94" s="22"/>
      <c r="T94" s="22"/>
      <c r="U94" s="22"/>
      <c r="V94" s="13"/>
      <c r="W94" s="75">
        <v>525900.00000000012</v>
      </c>
      <c r="X94" s="75" vm="32">
        <v>533600</v>
      </c>
      <c r="Y94" s="76">
        <v>-7699.9999999998836</v>
      </c>
      <c r="Z94" s="87">
        <v>-1.443028485757103E-2</v>
      </c>
      <c r="AA94" s="22"/>
      <c r="AB94" s="119">
        <v>7.3524782120920418E-3</v>
      </c>
      <c r="AC94" s="119">
        <v>7.9734303634483271E-3</v>
      </c>
      <c r="AD94" s="22"/>
      <c r="AE94" s="22"/>
      <c r="AF94" s="22"/>
      <c r="AG94" s="22"/>
      <c r="AH94" s="22"/>
      <c r="AI94" s="22"/>
      <c r="AJ94" s="22"/>
      <c r="AK94" s="22"/>
      <c r="AL94" s="22"/>
      <c r="AM94" s="13"/>
      <c r="AN94" s="75">
        <v>67688</v>
      </c>
      <c r="AO94" s="75" vm="82">
        <v>54528.690483739425</v>
      </c>
      <c r="AP94" s="76">
        <v>13159.309516260575</v>
      </c>
      <c r="AQ94" s="87">
        <v>0.24132817787334737</v>
      </c>
      <c r="AR94" s="22"/>
      <c r="AS94" s="119">
        <v>2.7592167891556259E-3</v>
      </c>
      <c r="AT94" s="119">
        <v>1.0837763576513693E-3</v>
      </c>
      <c r="AU94" s="22"/>
      <c r="AV94" s="22"/>
      <c r="AW94" s="22"/>
      <c r="AX94" s="22"/>
      <c r="AY94" s="22"/>
      <c r="AZ94" s="22"/>
      <c r="BA94" s="22"/>
      <c r="BB94" s="22"/>
      <c r="BC94" s="22"/>
      <c r="BD94" s="13"/>
      <c r="BE94" s="75">
        <v>44293.0576</v>
      </c>
      <c r="BF94" s="75" vm="134">
        <v>41500</v>
      </c>
      <c r="BG94" s="76">
        <v>2793.0576000000001</v>
      </c>
      <c r="BH94" s="87">
        <v>6.7302592771084413E-2</v>
      </c>
      <c r="BI94" s="22"/>
      <c r="BJ94" s="119">
        <v>2.4221376289608131E-3</v>
      </c>
      <c r="BK94" s="119">
        <v>2.3372286265311718E-3</v>
      </c>
      <c r="BL94" s="22"/>
      <c r="BM94" s="22"/>
      <c r="BN94" s="22"/>
      <c r="BO94" s="22"/>
      <c r="BP94" s="22"/>
      <c r="BQ94" s="22"/>
      <c r="BR94" s="22"/>
      <c r="BS94" s="22"/>
      <c r="BT94" s="22"/>
      <c r="BU94" s="13"/>
      <c r="BV94" s="75">
        <v>55000</v>
      </c>
      <c r="BW94" s="75" vm="184">
        <v>72600</v>
      </c>
      <c r="BX94" s="76">
        <v>-17600</v>
      </c>
      <c r="BY94" s="87">
        <v>-0.24242424242424243</v>
      </c>
      <c r="BZ94" s="22"/>
      <c r="CA94" s="119">
        <v>2.9650931473039367E-3</v>
      </c>
      <c r="CB94" s="119">
        <v>4.0104747487911445E-3</v>
      </c>
      <c r="CC94" s="22"/>
      <c r="CD94" s="22"/>
      <c r="CE94" s="22"/>
      <c r="CF94" s="22"/>
      <c r="CG94" s="22"/>
      <c r="CH94" s="22"/>
      <c r="CI94" s="22"/>
      <c r="CJ94" s="22"/>
      <c r="CK94" s="22"/>
      <c r="CL94" s="13"/>
      <c r="CM94" s="75">
        <v>51000</v>
      </c>
      <c r="CN94" s="75" vm="235">
        <v>68000</v>
      </c>
      <c r="CO94" s="76">
        <v>-17000</v>
      </c>
      <c r="CP94" s="87">
        <v>-0.25</v>
      </c>
      <c r="CQ94" s="22"/>
      <c r="CR94" s="119">
        <v>4.9085125707327192E-3</v>
      </c>
      <c r="CS94" s="119">
        <v>6.6573184096059661E-3</v>
      </c>
      <c r="CT94" s="22"/>
      <c r="CU94" s="22"/>
      <c r="CV94" s="22"/>
      <c r="CW94" s="22"/>
      <c r="CX94" s="22"/>
      <c r="CY94" s="22"/>
      <c r="CZ94" s="22"/>
      <c r="DA94" s="22"/>
      <c r="DB94" s="22"/>
      <c r="DC94" s="13"/>
      <c r="DD94" s="75">
        <v>16900</v>
      </c>
      <c r="DE94" s="75" vm="286">
        <v>22400</v>
      </c>
      <c r="DF94" s="76">
        <v>-5500</v>
      </c>
      <c r="DG94" s="87">
        <v>-0.2455357142857143</v>
      </c>
      <c r="DH94" s="22"/>
      <c r="DI94" s="119">
        <v>4.6066036154014294E-3</v>
      </c>
      <c r="DJ94" s="119">
        <v>6.0939608428823341E-3</v>
      </c>
      <c r="DK94" s="22"/>
      <c r="DL94" s="22"/>
      <c r="DM94" s="22"/>
      <c r="DN94" s="22"/>
      <c r="DO94" s="22"/>
      <c r="DP94" s="22"/>
      <c r="DQ94" s="22"/>
      <c r="DR94" s="22"/>
      <c r="DS94" s="22"/>
      <c r="DT94" s="13"/>
      <c r="DU94" s="75">
        <v>11331.396363766868</v>
      </c>
      <c r="DV94" s="75" vm="338">
        <v>16220.426824552311</v>
      </c>
      <c r="DW94" s="76">
        <v>-4889.0304607854432</v>
      </c>
      <c r="DX94" s="87">
        <v>-0.30141194887578937</v>
      </c>
      <c r="DY94" s="22"/>
      <c r="DZ94" s="119">
        <v>1.5074666751990241E-3</v>
      </c>
      <c r="EA94" s="119">
        <v>2.0875462092500257E-3</v>
      </c>
      <c r="EB94" s="22"/>
      <c r="EC94" s="22"/>
      <c r="ED94" s="22"/>
      <c r="EE94" s="22"/>
      <c r="EF94" s="22"/>
      <c r="EG94" s="22"/>
      <c r="EH94" s="22"/>
      <c r="EI94" s="22"/>
      <c r="EJ94" s="22"/>
      <c r="EK94" s="13"/>
      <c r="EL94" s="75">
        <v>0</v>
      </c>
      <c r="EM94" s="75" vm="390">
        <v>0</v>
      </c>
      <c r="EN94" s="76">
        <v>0</v>
      </c>
      <c r="EO94" s="87" t="s">
        <v>589</v>
      </c>
      <c r="EP94" s="22"/>
      <c r="EQ94" s="119">
        <v>0</v>
      </c>
      <c r="ER94" s="119">
        <v>0</v>
      </c>
      <c r="ES94" s="22"/>
      <c r="ET94" s="22"/>
      <c r="EU94" s="22"/>
      <c r="EV94" s="22"/>
      <c r="EW94" s="22"/>
      <c r="EX94" s="22"/>
      <c r="EY94" s="22"/>
      <c r="EZ94" s="22"/>
      <c r="FA94" s="22"/>
      <c r="FB94" s="13"/>
      <c r="FC94" s="75">
        <v>1</v>
      </c>
      <c r="FD94" s="75" vm="442">
        <v>1</v>
      </c>
      <c r="FE94" s="76">
        <v>0</v>
      </c>
      <c r="FF94" s="87">
        <v>0</v>
      </c>
      <c r="FG94" s="22"/>
      <c r="FH94" s="119">
        <v>6.583043179737495E-6</v>
      </c>
      <c r="FI94" s="119">
        <v>6.632729474934263E-6</v>
      </c>
      <c r="FJ94" s="22"/>
      <c r="FK94" s="22"/>
      <c r="FL94" s="22"/>
      <c r="FM94" s="22"/>
      <c r="FN94" s="22"/>
      <c r="FO94" s="22"/>
      <c r="FP94" s="22"/>
      <c r="FQ94" s="22"/>
      <c r="FR94" s="22"/>
      <c r="FS94" s="13"/>
    </row>
    <row r="95" spans="1:175" x14ac:dyDescent="0.2">
      <c r="A95" s="42">
        <v>684</v>
      </c>
      <c r="B95" s="46"/>
      <c r="C95" s="46" t="str">
        <f>VLOOKUP($A95&amp;C$1,TEXTDF,(SPRCODE="DE")*2+(SPRCODE="FR")*3,FALSE)</f>
        <v>Deckungskapital für laufende Alters- und Hinterbliebenenrenten</v>
      </c>
      <c r="D95" s="46"/>
      <c r="E95" s="46"/>
      <c r="F95" s="80">
        <f>+SUBTOTAL(9,F96:F97)</f>
        <v>41581262.278884821</v>
      </c>
      <c r="G95" s="80">
        <f>+SUBTOTAL(9,G96:G97)</f>
        <v>40660109.940648474</v>
      </c>
      <c r="H95" s="93">
        <f t="shared" si="27"/>
        <v>921152.33823634684</v>
      </c>
      <c r="I95" s="94">
        <f t="shared" si="29"/>
        <v>2.2654939683659281E-2</v>
      </c>
      <c r="J95" s="22"/>
      <c r="K95" s="110">
        <f t="shared" si="30"/>
        <v>0.26344873792689205</v>
      </c>
      <c r="L95" s="110">
        <f t="shared" si="31"/>
        <v>0.22824383221537695</v>
      </c>
      <c r="M95" s="22"/>
      <c r="N95" s="22"/>
      <c r="O95" s="22"/>
      <c r="P95" s="22"/>
      <c r="Q95" s="22"/>
      <c r="R95" s="22"/>
      <c r="S95" s="22"/>
      <c r="T95" s="22"/>
      <c r="U95" s="22"/>
      <c r="V95" s="13"/>
      <c r="W95" s="80">
        <v>14346029.286819998</v>
      </c>
      <c r="X95" s="80">
        <v>13598578.389309974</v>
      </c>
      <c r="Y95" s="93">
        <v>747450.89751002379</v>
      </c>
      <c r="Z95" s="94">
        <v>5.4965370357948906E-2</v>
      </c>
      <c r="AA95" s="22"/>
      <c r="AB95" s="110">
        <v>0.20056829770180329</v>
      </c>
      <c r="AC95" s="110">
        <v>0.20319962111892126</v>
      </c>
      <c r="AD95" s="22"/>
      <c r="AE95" s="22"/>
      <c r="AF95" s="22"/>
      <c r="AG95" s="22"/>
      <c r="AH95" s="22"/>
      <c r="AI95" s="22"/>
      <c r="AJ95" s="22"/>
      <c r="AK95" s="22"/>
      <c r="AL95" s="22"/>
      <c r="AM95" s="13"/>
      <c r="AN95" s="80">
        <v>13580031</v>
      </c>
      <c r="AO95" s="80">
        <v>13893705</v>
      </c>
      <c r="AP95" s="93">
        <v>-313674</v>
      </c>
      <c r="AQ95" s="94">
        <v>-2.2576699303749392E-2</v>
      </c>
      <c r="AR95" s="22"/>
      <c r="AS95" s="110">
        <v>0.55357300455699487</v>
      </c>
      <c r="AT95" s="110">
        <v>0.27614213482116989</v>
      </c>
      <c r="AU95" s="22"/>
      <c r="AV95" s="22"/>
      <c r="AW95" s="22"/>
      <c r="AX95" s="22"/>
      <c r="AY95" s="22"/>
      <c r="AZ95" s="22"/>
      <c r="BA95" s="22"/>
      <c r="BB95" s="22"/>
      <c r="BC95" s="22"/>
      <c r="BD95" s="13"/>
      <c r="BE95" s="80">
        <v>3019858.8630400007</v>
      </c>
      <c r="BF95" s="80">
        <v>2830945.2024699999</v>
      </c>
      <c r="BG95" s="93">
        <v>188913.66057000076</v>
      </c>
      <c r="BH95" s="94">
        <v>6.6731655704664883E-2</v>
      </c>
      <c r="BI95" s="22"/>
      <c r="BJ95" s="110">
        <v>0.16513905751044841</v>
      </c>
      <c r="BK95" s="110">
        <v>0.15943532933383053</v>
      </c>
      <c r="BL95" s="22"/>
      <c r="BM95" s="22"/>
      <c r="BN95" s="22"/>
      <c r="BO95" s="22"/>
      <c r="BP95" s="22"/>
      <c r="BQ95" s="22"/>
      <c r="BR95" s="22"/>
      <c r="BS95" s="22"/>
      <c r="BT95" s="22"/>
      <c r="BU95" s="13"/>
      <c r="BV95" s="80">
        <v>3275039.5730000003</v>
      </c>
      <c r="BW95" s="80">
        <v>3057038.3470000001</v>
      </c>
      <c r="BX95" s="93">
        <v>218001.22600000026</v>
      </c>
      <c r="BY95" s="94">
        <v>7.1311250058061493E-2</v>
      </c>
      <c r="BZ95" s="22"/>
      <c r="CA95" s="110">
        <v>0.17655995263730023</v>
      </c>
      <c r="CB95" s="110">
        <v>0.1688729352166628</v>
      </c>
      <c r="CC95" s="22"/>
      <c r="CD95" s="22"/>
      <c r="CE95" s="22"/>
      <c r="CF95" s="22"/>
      <c r="CG95" s="22"/>
      <c r="CH95" s="22"/>
      <c r="CI95" s="22"/>
      <c r="CJ95" s="22"/>
      <c r="CK95" s="22"/>
      <c r="CL95" s="13"/>
      <c r="CM95" s="80">
        <v>1960139.6145000001</v>
      </c>
      <c r="CN95" s="80">
        <v>1851971.9893</v>
      </c>
      <c r="CO95" s="93">
        <v>108167.62520000013</v>
      </c>
      <c r="CP95" s="94">
        <v>5.8406728516928075E-2</v>
      </c>
      <c r="CQ95" s="22"/>
      <c r="CR95" s="110">
        <v>0.18865431251302817</v>
      </c>
      <c r="CS95" s="110">
        <v>0.18131128262413931</v>
      </c>
      <c r="CT95" s="22"/>
      <c r="CU95" s="22"/>
      <c r="CV95" s="22"/>
      <c r="CW95" s="22"/>
      <c r="CX95" s="22"/>
      <c r="CY95" s="22"/>
      <c r="CZ95" s="22"/>
      <c r="DA95" s="22"/>
      <c r="DB95" s="22"/>
      <c r="DC95" s="13"/>
      <c r="DD95" s="80">
        <v>810752.05911000026</v>
      </c>
      <c r="DE95" s="80">
        <v>768133.78490999993</v>
      </c>
      <c r="DF95" s="93">
        <v>42618.274200000335</v>
      </c>
      <c r="DG95" s="94">
        <v>5.5482879463495838E-2</v>
      </c>
      <c r="DH95" s="22"/>
      <c r="DI95" s="110">
        <v>0.22099487376865565</v>
      </c>
      <c r="DJ95" s="110">
        <v>0.20897219675609555</v>
      </c>
      <c r="DK95" s="22"/>
      <c r="DL95" s="22"/>
      <c r="DM95" s="22"/>
      <c r="DN95" s="22"/>
      <c r="DO95" s="22"/>
      <c r="DP95" s="22"/>
      <c r="DQ95" s="22"/>
      <c r="DR95" s="22"/>
      <c r="DS95" s="22"/>
      <c r="DT95" s="13"/>
      <c r="DU95" s="80">
        <v>3373116.9290648224</v>
      </c>
      <c r="DV95" s="80">
        <v>3421845.1023796285</v>
      </c>
      <c r="DW95" s="93">
        <v>-48728.173314806074</v>
      </c>
      <c r="DX95" s="94">
        <v>-1.4240321188390248E-2</v>
      </c>
      <c r="DY95" s="22"/>
      <c r="DZ95" s="110">
        <v>0.44874093173319574</v>
      </c>
      <c r="EA95" s="110">
        <v>0.44038667104005236</v>
      </c>
      <c r="EB95" s="22"/>
      <c r="EC95" s="22"/>
      <c r="ED95" s="22"/>
      <c r="EE95" s="22"/>
      <c r="EF95" s="22"/>
      <c r="EG95" s="22"/>
      <c r="EH95" s="22"/>
      <c r="EI95" s="22"/>
      <c r="EJ95" s="22"/>
      <c r="EK95" s="13"/>
      <c r="EL95" s="80">
        <v>1204134.7990000001</v>
      </c>
      <c r="EM95" s="80">
        <v>1225170.5512288744</v>
      </c>
      <c r="EN95" s="93">
        <v>-21035.752228874248</v>
      </c>
      <c r="EO95" s="94">
        <v>-1.716965218252664E-2</v>
      </c>
      <c r="EP95" s="22"/>
      <c r="EQ95" s="110">
        <v>0.3748378278866093</v>
      </c>
      <c r="ER95" s="110">
        <v>0.37839375912953571</v>
      </c>
      <c r="ES95" s="22"/>
      <c r="ET95" s="22"/>
      <c r="EU95" s="22"/>
      <c r="EV95" s="22"/>
      <c r="EW95" s="22"/>
      <c r="EX95" s="22"/>
      <c r="EY95" s="22"/>
      <c r="EZ95" s="22"/>
      <c r="FA95" s="22"/>
      <c r="FB95" s="13"/>
      <c r="FC95" s="80">
        <v>12160.154350000001</v>
      </c>
      <c r="FD95" s="80">
        <v>12721.574050000003</v>
      </c>
      <c r="FE95" s="93">
        <v>-561.41970000000219</v>
      </c>
      <c r="FF95" s="94">
        <v>-4.4131307792057539E-2</v>
      </c>
      <c r="FG95" s="22"/>
      <c r="FH95" s="110">
        <v>8.0050821158322738E-2</v>
      </c>
      <c r="FI95" s="110">
        <v>8.4378759168993858E-2</v>
      </c>
      <c r="FJ95" s="22"/>
      <c r="FK95" s="22"/>
      <c r="FL95" s="22"/>
      <c r="FM95" s="22"/>
      <c r="FN95" s="22"/>
      <c r="FO95" s="22"/>
      <c r="FP95" s="22"/>
      <c r="FQ95" s="22"/>
      <c r="FR95" s="22"/>
      <c r="FS95" s="13"/>
    </row>
    <row r="96" spans="1:175" x14ac:dyDescent="0.2">
      <c r="A96" s="42">
        <v>685</v>
      </c>
      <c r="B96" s="46"/>
      <c r="C96" s="46"/>
      <c r="D96" s="79" t="str">
        <f>VLOOKUP($A96&amp;D$1,TEXTDF,(SPRCODE="DE")*2+(SPRCODE="FR")*3,FALSE)</f>
        <v>Obligatorium</v>
      </c>
      <c r="E96" s="74"/>
      <c r="F96" s="75">
        <f t="shared" ref="F96:F97" si="36">+W96*$G$5+AN96*$H$5+BE96*$I$5+BV96*$K$5+CM96*$L$5+DD96*$M$5+DU96*$N$5+EL96*$P$5+FC96*$Q$5</f>
        <v>20784967.58099138</v>
      </c>
      <c r="G96" s="75">
        <f t="shared" ref="G96:G97" si="37">+X96*$G$5+AO96*$H$5+BF96*$I$5+BW96*$K$5+CN96*$L$5+DE96*$M$5+DV96*$N$5+EM96*$P$5+FD96*$Q$5</f>
        <v>21240608.001432959</v>
      </c>
      <c r="H96" s="76">
        <f t="shared" si="27"/>
        <v>-455640.42044157907</v>
      </c>
      <c r="I96" s="87">
        <f t="shared" si="29"/>
        <v>-2.145138314359174E-2</v>
      </c>
      <c r="J96" s="22"/>
      <c r="K96" s="119">
        <f t="shared" si="30"/>
        <v>0.13168848603819733</v>
      </c>
      <c r="L96" s="119">
        <f t="shared" si="31"/>
        <v>0.11923326759097144</v>
      </c>
      <c r="M96" s="22"/>
      <c r="N96" s="22"/>
      <c r="O96" s="22"/>
      <c r="P96" s="22"/>
      <c r="Q96" s="22"/>
      <c r="R96" s="22"/>
      <c r="S96" s="22"/>
      <c r="T96" s="22"/>
      <c r="U96" s="22"/>
      <c r="V96" s="13"/>
      <c r="W96" s="75">
        <v>6648613.5229369896</v>
      </c>
      <c r="X96" s="75">
        <v>6356097.1153627075</v>
      </c>
      <c r="Y96" s="76">
        <v>292516.40757428203</v>
      </c>
      <c r="Z96" s="87">
        <v>4.6021387380515089E-2</v>
      </c>
      <c r="AA96" s="22"/>
      <c r="AB96" s="119">
        <v>9.2952626103850008E-2</v>
      </c>
      <c r="AC96" s="119">
        <v>9.4977319588941775E-2</v>
      </c>
      <c r="AD96" s="22"/>
      <c r="AE96" s="22"/>
      <c r="AF96" s="22"/>
      <c r="AG96" s="22"/>
      <c r="AH96" s="22"/>
      <c r="AI96" s="22"/>
      <c r="AJ96" s="22"/>
      <c r="AK96" s="22"/>
      <c r="AL96" s="22"/>
      <c r="AM96" s="13"/>
      <c r="AN96" s="75">
        <v>6608250</v>
      </c>
      <c r="AO96" s="75">
        <v>7643745.7631876813</v>
      </c>
      <c r="AP96" s="76">
        <v>-1035495.7631876813</v>
      </c>
      <c r="AQ96" s="87">
        <v>-0.13546967615990502</v>
      </c>
      <c r="AR96" s="22"/>
      <c r="AS96" s="119">
        <v>0.26937705866531242</v>
      </c>
      <c r="AT96" s="119">
        <v>0.15192205916830095</v>
      </c>
      <c r="AU96" s="22"/>
      <c r="AV96" s="22"/>
      <c r="AW96" s="22"/>
      <c r="AX96" s="22"/>
      <c r="AY96" s="22"/>
      <c r="AZ96" s="22"/>
      <c r="BA96" s="22"/>
      <c r="BB96" s="22"/>
      <c r="BC96" s="22"/>
      <c r="BD96" s="13"/>
      <c r="BE96" s="75">
        <v>1477038.4498060727</v>
      </c>
      <c r="BF96" s="75">
        <v>1375660.5676588649</v>
      </c>
      <c r="BG96" s="76">
        <v>101377.88214720786</v>
      </c>
      <c r="BH96" s="87">
        <v>7.3693965306961928E-2</v>
      </c>
      <c r="BI96" s="22"/>
      <c r="BJ96" s="119">
        <v>8.0770906380083274E-2</v>
      </c>
      <c r="BK96" s="119">
        <v>7.7475500219817361E-2</v>
      </c>
      <c r="BL96" s="22"/>
      <c r="BM96" s="22"/>
      <c r="BN96" s="22"/>
      <c r="BO96" s="22"/>
      <c r="BP96" s="22"/>
      <c r="BQ96" s="22"/>
      <c r="BR96" s="22"/>
      <c r="BS96" s="22"/>
      <c r="BT96" s="22"/>
      <c r="BU96" s="13"/>
      <c r="BV96" s="75">
        <v>1736186.1099968529</v>
      </c>
      <c r="BW96" s="75">
        <v>1619495.282081069</v>
      </c>
      <c r="BX96" s="76">
        <v>116690.82791578397</v>
      </c>
      <c r="BY96" s="87">
        <v>7.2053823933241112E-2</v>
      </c>
      <c r="BZ96" s="22"/>
      <c r="CA96" s="119">
        <v>9.3599155221744501E-2</v>
      </c>
      <c r="CB96" s="119">
        <v>8.9462051440392806E-2</v>
      </c>
      <c r="CC96" s="22"/>
      <c r="CD96" s="22"/>
      <c r="CE96" s="22"/>
      <c r="CF96" s="22"/>
      <c r="CG96" s="22"/>
      <c r="CH96" s="22"/>
      <c r="CI96" s="22"/>
      <c r="CJ96" s="22"/>
      <c r="CK96" s="22"/>
      <c r="CL96" s="13"/>
      <c r="CM96" s="75">
        <v>1188256.0779436016</v>
      </c>
      <c r="CN96" s="75">
        <v>1115774.0394611014</v>
      </c>
      <c r="CO96" s="76">
        <v>72482.03848250024</v>
      </c>
      <c r="CP96" s="87">
        <v>6.4961216087719542E-2</v>
      </c>
      <c r="CQ96" s="22"/>
      <c r="CR96" s="119">
        <v>0.11436411560462208</v>
      </c>
      <c r="CS96" s="119">
        <v>0.10923622138036476</v>
      </c>
      <c r="CT96" s="22"/>
      <c r="CU96" s="22"/>
      <c r="CV96" s="22"/>
      <c r="CW96" s="22"/>
      <c r="CX96" s="22"/>
      <c r="CY96" s="22"/>
      <c r="CZ96" s="22"/>
      <c r="DA96" s="22"/>
      <c r="DB96" s="22"/>
      <c r="DC96" s="13"/>
      <c r="DD96" s="75">
        <v>504517.98486000026</v>
      </c>
      <c r="DE96" s="75">
        <v>461840.34612999979</v>
      </c>
      <c r="DF96" s="76">
        <v>42677.638730000472</v>
      </c>
      <c r="DG96" s="87">
        <v>9.2407774867697468E-2</v>
      </c>
      <c r="DH96" s="22"/>
      <c r="DI96" s="119">
        <v>0.13752156053793615</v>
      </c>
      <c r="DJ96" s="119">
        <v>0.12564450825801082</v>
      </c>
      <c r="DK96" s="22"/>
      <c r="DL96" s="22"/>
      <c r="DM96" s="22"/>
      <c r="DN96" s="22"/>
      <c r="DO96" s="22"/>
      <c r="DP96" s="22"/>
      <c r="DQ96" s="22"/>
      <c r="DR96" s="22"/>
      <c r="DS96" s="22"/>
      <c r="DT96" s="13"/>
      <c r="DU96" s="75">
        <v>1715560.4820978635</v>
      </c>
      <c r="DV96" s="75">
        <v>1745355.762272662</v>
      </c>
      <c r="DW96" s="76">
        <v>-29795.280174798565</v>
      </c>
      <c r="DX96" s="87">
        <v>-1.7071178735504122E-2</v>
      </c>
      <c r="DY96" s="22"/>
      <c r="DZ96" s="119">
        <v>0.22822873483804193</v>
      </c>
      <c r="EA96" s="119">
        <v>0.22462484154917092</v>
      </c>
      <c r="EB96" s="22"/>
      <c r="EC96" s="22"/>
      <c r="ED96" s="22"/>
      <c r="EE96" s="22"/>
      <c r="EF96" s="22"/>
      <c r="EG96" s="22"/>
      <c r="EH96" s="22"/>
      <c r="EI96" s="22"/>
      <c r="EJ96" s="22"/>
      <c r="EK96" s="13"/>
      <c r="EL96" s="75">
        <v>904134.79900000012</v>
      </c>
      <c r="EM96" s="75">
        <v>920170.55122887436</v>
      </c>
      <c r="EN96" s="76">
        <v>-16035.752228874248</v>
      </c>
      <c r="EO96" s="87">
        <v>-1.7426934830134244E-2</v>
      </c>
      <c r="EP96" s="22"/>
      <c r="EQ96" s="119">
        <v>0.28145015363338577</v>
      </c>
      <c r="ER96" s="119">
        <v>0.28419455035917357</v>
      </c>
      <c r="ES96" s="22"/>
      <c r="ET96" s="22"/>
      <c r="EU96" s="22"/>
      <c r="EV96" s="22"/>
      <c r="EW96" s="22"/>
      <c r="EX96" s="22"/>
      <c r="EY96" s="22"/>
      <c r="EZ96" s="22"/>
      <c r="FA96" s="22"/>
      <c r="FB96" s="13"/>
      <c r="FC96" s="75">
        <v>2410.1543500000007</v>
      </c>
      <c r="FD96" s="75">
        <v>2468.5740500000029</v>
      </c>
      <c r="FE96" s="76">
        <v>-58.419700000002194</v>
      </c>
      <c r="FF96" s="87">
        <v>-2.3665362600729822E-2</v>
      </c>
      <c r="FG96" s="22"/>
      <c r="FH96" s="119">
        <v>1.586615015588216E-2</v>
      </c>
      <c r="FI96" s="119">
        <v>1.6373383862492867E-2</v>
      </c>
      <c r="FJ96" s="22"/>
      <c r="FK96" s="22"/>
      <c r="FL96" s="22"/>
      <c r="FM96" s="22"/>
      <c r="FN96" s="22"/>
      <c r="FO96" s="22"/>
      <c r="FP96" s="22"/>
      <c r="FQ96" s="22"/>
      <c r="FR96" s="22"/>
      <c r="FS96" s="13"/>
    </row>
    <row r="97" spans="1:175" x14ac:dyDescent="0.2">
      <c r="A97" s="42">
        <v>686</v>
      </c>
      <c r="B97" s="46"/>
      <c r="C97" s="46"/>
      <c r="D97" s="79" t="str">
        <f>VLOOKUP($A97&amp;D$1,TEXTDF,(SPRCODE="DE")*2+(SPRCODE="FR")*3,FALSE)</f>
        <v>Überobligatorium</v>
      </c>
      <c r="E97" s="74"/>
      <c r="F97" s="75">
        <f t="shared" si="36"/>
        <v>20796294.697893441</v>
      </c>
      <c r="G97" s="75">
        <f t="shared" si="37"/>
        <v>19419501.939215515</v>
      </c>
      <c r="H97" s="76">
        <f t="shared" si="27"/>
        <v>1376792.7586779259</v>
      </c>
      <c r="I97" s="87">
        <f t="shared" si="29"/>
        <v>7.0897428934449058E-2</v>
      </c>
      <c r="J97" s="22"/>
      <c r="K97" s="119">
        <f t="shared" si="30"/>
        <v>0.1317602518886947</v>
      </c>
      <c r="L97" s="119">
        <f t="shared" si="31"/>
        <v>0.1090105646244055</v>
      </c>
      <c r="M97" s="22"/>
      <c r="N97" s="22"/>
      <c r="O97" s="22"/>
      <c r="P97" s="22"/>
      <c r="Q97" s="22"/>
      <c r="R97" s="22"/>
      <c r="S97" s="22"/>
      <c r="T97" s="22"/>
      <c r="U97" s="22"/>
      <c r="V97" s="13"/>
      <c r="W97" s="75">
        <v>7697415.7638830086</v>
      </c>
      <c r="X97" s="75">
        <v>7242481.2739472669</v>
      </c>
      <c r="Y97" s="76">
        <v>454934.48993574176</v>
      </c>
      <c r="Z97" s="87">
        <v>6.2814727816036919E-2</v>
      </c>
      <c r="AA97" s="22"/>
      <c r="AB97" s="119">
        <v>0.10761567159795328</v>
      </c>
      <c r="AC97" s="119">
        <v>0.10822230152997948</v>
      </c>
      <c r="AD97" s="22"/>
      <c r="AE97" s="22"/>
      <c r="AF97" s="22"/>
      <c r="AG97" s="22"/>
      <c r="AH97" s="22"/>
      <c r="AI97" s="22"/>
      <c r="AJ97" s="22"/>
      <c r="AK97" s="22"/>
      <c r="AL97" s="22"/>
      <c r="AM97" s="13"/>
      <c r="AN97" s="75">
        <v>6971781</v>
      </c>
      <c r="AO97" s="75">
        <v>6249959.2368123187</v>
      </c>
      <c r="AP97" s="76">
        <v>721821.76318768132</v>
      </c>
      <c r="AQ97" s="87">
        <v>0.11549223536309561</v>
      </c>
      <c r="AR97" s="22"/>
      <c r="AS97" s="119">
        <v>0.2841959458916824</v>
      </c>
      <c r="AT97" s="119">
        <v>0.12422007565286894</v>
      </c>
      <c r="AU97" s="22"/>
      <c r="AV97" s="22"/>
      <c r="AW97" s="22"/>
      <c r="AX97" s="22"/>
      <c r="AY97" s="22"/>
      <c r="AZ97" s="22"/>
      <c r="BA97" s="22"/>
      <c r="BB97" s="22"/>
      <c r="BC97" s="22"/>
      <c r="BD97" s="13"/>
      <c r="BE97" s="75">
        <v>1542820.4132339279</v>
      </c>
      <c r="BF97" s="75">
        <v>1455284.634811135</v>
      </c>
      <c r="BG97" s="76">
        <v>87535.778422792908</v>
      </c>
      <c r="BH97" s="87">
        <v>6.0150280109398047E-2</v>
      </c>
      <c r="BI97" s="22"/>
      <c r="BJ97" s="119">
        <v>8.4368151130365138E-2</v>
      </c>
      <c r="BK97" s="119">
        <v>8.1959829114013172E-2</v>
      </c>
      <c r="BL97" s="22"/>
      <c r="BM97" s="22"/>
      <c r="BN97" s="22"/>
      <c r="BO97" s="22"/>
      <c r="BP97" s="22"/>
      <c r="BQ97" s="22"/>
      <c r="BR97" s="22"/>
      <c r="BS97" s="22"/>
      <c r="BT97" s="22"/>
      <c r="BU97" s="13"/>
      <c r="BV97" s="75">
        <v>1538853.4630031474</v>
      </c>
      <c r="BW97" s="75">
        <v>1437543.0649189311</v>
      </c>
      <c r="BX97" s="76">
        <v>101310.39808421629</v>
      </c>
      <c r="BY97" s="87">
        <v>7.0474687372186429E-2</v>
      </c>
      <c r="BZ97" s="22"/>
      <c r="CA97" s="119">
        <v>8.2960797415555718E-2</v>
      </c>
      <c r="CB97" s="119">
        <v>7.9410883776269994E-2</v>
      </c>
      <c r="CC97" s="22"/>
      <c r="CD97" s="22"/>
      <c r="CE97" s="22"/>
      <c r="CF97" s="22"/>
      <c r="CG97" s="22"/>
      <c r="CH97" s="22"/>
      <c r="CI97" s="22"/>
      <c r="CJ97" s="22"/>
      <c r="CK97" s="22"/>
      <c r="CL97" s="13"/>
      <c r="CM97" s="75">
        <v>771883.5365563985</v>
      </c>
      <c r="CN97" s="75">
        <v>736197.94983889849</v>
      </c>
      <c r="CO97" s="76">
        <v>35685.586717500002</v>
      </c>
      <c r="CP97" s="87">
        <v>4.8472814581063561E-2</v>
      </c>
      <c r="CQ97" s="22"/>
      <c r="CR97" s="119">
        <v>7.4290196908406089E-2</v>
      </c>
      <c r="CS97" s="119">
        <v>7.2075061243774538E-2</v>
      </c>
      <c r="CT97" s="22"/>
      <c r="CU97" s="22"/>
      <c r="CV97" s="22"/>
      <c r="CW97" s="22"/>
      <c r="CX97" s="22"/>
      <c r="CY97" s="22"/>
      <c r="CZ97" s="22"/>
      <c r="DA97" s="22"/>
      <c r="DB97" s="22"/>
      <c r="DC97" s="13"/>
      <c r="DD97" s="75">
        <v>306234.07425000001</v>
      </c>
      <c r="DE97" s="75">
        <v>306293.43878000014</v>
      </c>
      <c r="DF97" s="76">
        <v>-59.364530000137165</v>
      </c>
      <c r="DG97" s="87">
        <v>-1.9381587224520658E-4</v>
      </c>
      <c r="DH97" s="22"/>
      <c r="DI97" s="119">
        <v>8.347331323071952E-2</v>
      </c>
      <c r="DJ97" s="119">
        <v>8.3327688498084737E-2</v>
      </c>
      <c r="DK97" s="22"/>
      <c r="DL97" s="22"/>
      <c r="DM97" s="22"/>
      <c r="DN97" s="22"/>
      <c r="DO97" s="22"/>
      <c r="DP97" s="22"/>
      <c r="DQ97" s="22"/>
      <c r="DR97" s="22"/>
      <c r="DS97" s="22"/>
      <c r="DT97" s="13"/>
      <c r="DU97" s="75">
        <v>1657556.4469669589</v>
      </c>
      <c r="DV97" s="75">
        <v>1676489.3401069664</v>
      </c>
      <c r="DW97" s="76">
        <v>-18932.893140007509</v>
      </c>
      <c r="DX97" s="87">
        <v>-1.1293178362112077E-2</v>
      </c>
      <c r="DY97" s="22"/>
      <c r="DZ97" s="119">
        <v>0.22051219689515378</v>
      </c>
      <c r="EA97" s="119">
        <v>0.21576182949088141</v>
      </c>
      <c r="EB97" s="22"/>
      <c r="EC97" s="22"/>
      <c r="ED97" s="22"/>
      <c r="EE97" s="22"/>
      <c r="EF97" s="22"/>
      <c r="EG97" s="22"/>
      <c r="EH97" s="22"/>
      <c r="EI97" s="22"/>
      <c r="EJ97" s="22"/>
      <c r="EK97" s="13"/>
      <c r="EL97" s="75">
        <v>300000</v>
      </c>
      <c r="EM97" s="75">
        <v>305000</v>
      </c>
      <c r="EN97" s="76">
        <v>-5000</v>
      </c>
      <c r="EO97" s="87">
        <v>-1.6393442622950838E-2</v>
      </c>
      <c r="EP97" s="22"/>
      <c r="EQ97" s="119">
        <v>9.3387674253223529E-2</v>
      </c>
      <c r="ER97" s="119">
        <v>9.4199208770362142E-2</v>
      </c>
      <c r="ES97" s="22"/>
      <c r="ET97" s="22"/>
      <c r="EU97" s="22"/>
      <c r="EV97" s="22"/>
      <c r="EW97" s="22"/>
      <c r="EX97" s="22"/>
      <c r="EY97" s="22"/>
      <c r="EZ97" s="22"/>
      <c r="FA97" s="22"/>
      <c r="FB97" s="13"/>
      <c r="FC97" s="75">
        <v>9750</v>
      </c>
      <c r="FD97" s="75">
        <v>10253</v>
      </c>
      <c r="FE97" s="76">
        <v>-503</v>
      </c>
      <c r="FF97" s="87">
        <v>-4.9058812055008283E-2</v>
      </c>
      <c r="FG97" s="22"/>
      <c r="FH97" s="119">
        <v>6.4184671002440574E-2</v>
      </c>
      <c r="FI97" s="119">
        <v>6.8005375306500998E-2</v>
      </c>
      <c r="FJ97" s="22"/>
      <c r="FK97" s="22"/>
      <c r="FL97" s="22"/>
      <c r="FM97" s="22"/>
      <c r="FN97" s="22"/>
      <c r="FO97" s="22"/>
      <c r="FP97" s="22"/>
      <c r="FQ97" s="22"/>
      <c r="FR97" s="22"/>
      <c r="FS97" s="13"/>
    </row>
    <row r="98" spans="1:175" x14ac:dyDescent="0.2">
      <c r="A98" s="42">
        <v>687</v>
      </c>
      <c r="B98" s="46"/>
      <c r="C98" s="86" t="str">
        <f>VLOOKUP($A98&amp;C$1,TEXTDF,(SPRCODE="DE")*2+(SPRCODE="FR")*3,FALSE)</f>
        <v>Deckungskapital für laufende Invaliden- und Invalidenkinderrenten</v>
      </c>
      <c r="D98" s="46"/>
      <c r="E98" s="46"/>
      <c r="F98" s="80">
        <f>+SUBTOTAL(9,F99:F100)</f>
        <v>8450097.9870318454</v>
      </c>
      <c r="G98" s="80">
        <f>+SUBTOTAL(9,G99:G100)</f>
        <v>8522420.9159127269</v>
      </c>
      <c r="H98" s="93">
        <f t="shared" si="27"/>
        <v>-72322.928880881518</v>
      </c>
      <c r="I98" s="94">
        <f t="shared" si="29"/>
        <v>-8.4861953656669709E-3</v>
      </c>
      <c r="J98" s="22"/>
      <c r="K98" s="110">
        <f t="shared" si="30"/>
        <v>5.3537760232271019E-2</v>
      </c>
      <c r="L98" s="110">
        <f t="shared" si="31"/>
        <v>4.7840254550216309E-2</v>
      </c>
      <c r="M98" s="22"/>
      <c r="N98" s="22"/>
      <c r="O98" s="22"/>
      <c r="P98" s="22"/>
      <c r="Q98" s="22"/>
      <c r="R98" s="22"/>
      <c r="S98" s="22"/>
      <c r="T98" s="22"/>
      <c r="U98" s="22"/>
      <c r="V98" s="13"/>
      <c r="W98" s="80">
        <v>2044258.3622999999</v>
      </c>
      <c r="X98" s="80">
        <v>1975639.1983499995</v>
      </c>
      <c r="Y98" s="93">
        <v>68619.163950000424</v>
      </c>
      <c r="Z98" s="94">
        <v>3.4732639445152369E-2</v>
      </c>
      <c r="AA98" s="22"/>
      <c r="AB98" s="110">
        <v>2.858027204544154E-2</v>
      </c>
      <c r="AC98" s="110">
        <v>2.9521404743895422E-2</v>
      </c>
      <c r="AD98" s="22"/>
      <c r="AE98" s="22"/>
      <c r="AF98" s="22"/>
      <c r="AG98" s="22"/>
      <c r="AH98" s="22"/>
      <c r="AI98" s="22"/>
      <c r="AJ98" s="22"/>
      <c r="AK98" s="22"/>
      <c r="AL98" s="22"/>
      <c r="AM98" s="13"/>
      <c r="AN98" s="80">
        <v>1369330.9635000001</v>
      </c>
      <c r="AO98" s="80">
        <v>1611021.7492799999</v>
      </c>
      <c r="AP98" s="93">
        <v>-241690.7857799998</v>
      </c>
      <c r="AQ98" s="94">
        <v>-0.15002329167065342</v>
      </c>
      <c r="AR98" s="22"/>
      <c r="AS98" s="110">
        <v>5.5819066664694626E-2</v>
      </c>
      <c r="AT98" s="110">
        <v>3.2019607807241821E-2</v>
      </c>
      <c r="AU98" s="22"/>
      <c r="AV98" s="22"/>
      <c r="AW98" s="22"/>
      <c r="AX98" s="22"/>
      <c r="AY98" s="22"/>
      <c r="AZ98" s="22"/>
      <c r="BA98" s="22"/>
      <c r="BB98" s="22"/>
      <c r="BC98" s="22"/>
      <c r="BD98" s="13"/>
      <c r="BE98" s="80">
        <v>731471.99645000009</v>
      </c>
      <c r="BF98" s="80">
        <v>730010.39124000003</v>
      </c>
      <c r="BG98" s="93">
        <v>1461.605210000067</v>
      </c>
      <c r="BH98" s="94">
        <v>2.0021704177626276E-3</v>
      </c>
      <c r="BI98" s="22"/>
      <c r="BJ98" s="110">
        <v>4.0000079992956628E-2</v>
      </c>
      <c r="BK98" s="110">
        <v>4.1113281543887915E-2</v>
      </c>
      <c r="BL98" s="22"/>
      <c r="BM98" s="22"/>
      <c r="BN98" s="22"/>
      <c r="BO98" s="22"/>
      <c r="BP98" s="22"/>
      <c r="BQ98" s="22"/>
      <c r="BR98" s="22"/>
      <c r="BS98" s="22"/>
      <c r="BT98" s="22"/>
      <c r="BU98" s="13"/>
      <c r="BV98" s="80">
        <v>1236212.5009999999</v>
      </c>
      <c r="BW98" s="80">
        <v>1180289.2439999999</v>
      </c>
      <c r="BX98" s="93">
        <v>55923.256999999983</v>
      </c>
      <c r="BY98" s="94">
        <v>4.7380976556624432E-2</v>
      </c>
      <c r="BZ98" s="22"/>
      <c r="CA98" s="110">
        <v>6.6645185733210197E-2</v>
      </c>
      <c r="CB98" s="110">
        <v>6.5200002883357977E-2</v>
      </c>
      <c r="CC98" s="22"/>
      <c r="CD98" s="22"/>
      <c r="CE98" s="22"/>
      <c r="CF98" s="22"/>
      <c r="CG98" s="22"/>
      <c r="CH98" s="22"/>
      <c r="CI98" s="22"/>
      <c r="CJ98" s="22"/>
      <c r="CK98" s="22"/>
      <c r="CL98" s="13"/>
      <c r="CM98" s="80">
        <v>632929.92064999987</v>
      </c>
      <c r="CN98" s="80">
        <v>625627.94810000004</v>
      </c>
      <c r="CO98" s="93">
        <v>7301.9725499998312</v>
      </c>
      <c r="CP98" s="94">
        <v>1.1671429596736393E-2</v>
      </c>
      <c r="CQ98" s="22"/>
      <c r="CR98" s="110">
        <v>6.0916558272615426E-2</v>
      </c>
      <c r="CS98" s="110">
        <v>6.1250065536031413E-2</v>
      </c>
      <c r="CT98" s="22"/>
      <c r="CU98" s="22"/>
      <c r="CV98" s="22"/>
      <c r="CW98" s="22"/>
      <c r="CX98" s="22"/>
      <c r="CY98" s="22"/>
      <c r="CZ98" s="22"/>
      <c r="DA98" s="22"/>
      <c r="DB98" s="22"/>
      <c r="DC98" s="13"/>
      <c r="DD98" s="80">
        <v>158030.74050999997</v>
      </c>
      <c r="DE98" s="80">
        <v>168567.23193000001</v>
      </c>
      <c r="DF98" s="93">
        <v>-10536.491420000035</v>
      </c>
      <c r="DG98" s="94">
        <v>-6.2506166230311355E-2</v>
      </c>
      <c r="DH98" s="22"/>
      <c r="DI98" s="110">
        <v>4.307603435372373E-2</v>
      </c>
      <c r="DJ98" s="110">
        <v>4.5859022802432356E-2</v>
      </c>
      <c r="DK98" s="22"/>
      <c r="DL98" s="22"/>
      <c r="DM98" s="22"/>
      <c r="DN98" s="22"/>
      <c r="DO98" s="22"/>
      <c r="DP98" s="22"/>
      <c r="DQ98" s="22"/>
      <c r="DR98" s="22"/>
      <c r="DS98" s="22"/>
      <c r="DT98" s="13"/>
      <c r="DU98" s="80">
        <v>981429.11117184581</v>
      </c>
      <c r="DV98" s="80">
        <v>907895.05573384708</v>
      </c>
      <c r="DW98" s="93">
        <v>73534.05543799873</v>
      </c>
      <c r="DX98" s="94">
        <v>8.0994003628053202E-2</v>
      </c>
      <c r="DY98" s="22"/>
      <c r="DZ98" s="110">
        <v>0.13056393331121097</v>
      </c>
      <c r="EA98" s="110">
        <v>0.11684482180981963</v>
      </c>
      <c r="EB98" s="22"/>
      <c r="EC98" s="22"/>
      <c r="ED98" s="22"/>
      <c r="EE98" s="22"/>
      <c r="EF98" s="22"/>
      <c r="EG98" s="22"/>
      <c r="EH98" s="22"/>
      <c r="EI98" s="22"/>
      <c r="EJ98" s="22"/>
      <c r="EK98" s="13"/>
      <c r="EL98" s="80">
        <v>1291275.47</v>
      </c>
      <c r="EM98" s="80">
        <v>1317501.2259288805</v>
      </c>
      <c r="EN98" s="93">
        <v>-26225.755928880535</v>
      </c>
      <c r="EO98" s="94">
        <v>-1.9905678577559205E-2</v>
      </c>
      <c r="EP98" s="22"/>
      <c r="EQ98" s="110">
        <v>0.40196404321179369</v>
      </c>
      <c r="ER98" s="110">
        <v>0.40691007552945135</v>
      </c>
      <c r="ES98" s="22"/>
      <c r="ET98" s="22"/>
      <c r="EU98" s="22"/>
      <c r="EV98" s="22"/>
      <c r="EW98" s="22"/>
      <c r="EX98" s="22"/>
      <c r="EY98" s="22"/>
      <c r="EZ98" s="22"/>
      <c r="FA98" s="22"/>
      <c r="FB98" s="13"/>
      <c r="FC98" s="80">
        <v>5158.9214499999998</v>
      </c>
      <c r="FD98" s="80">
        <v>5868.8713500000013</v>
      </c>
      <c r="FE98" s="93">
        <v>-709.94990000000143</v>
      </c>
      <c r="FF98" s="94">
        <v>-0.12096872765834288</v>
      </c>
      <c r="FG98" s="22"/>
      <c r="FH98" s="110">
        <v>3.3961402666223967E-2</v>
      </c>
      <c r="FI98" s="110">
        <v>3.8926635987742243E-2</v>
      </c>
      <c r="FJ98" s="22"/>
      <c r="FK98" s="22"/>
      <c r="FL98" s="22"/>
      <c r="FM98" s="22"/>
      <c r="FN98" s="22"/>
      <c r="FO98" s="22"/>
      <c r="FP98" s="22"/>
      <c r="FQ98" s="22"/>
      <c r="FR98" s="22"/>
      <c r="FS98" s="13"/>
    </row>
    <row r="99" spans="1:175" x14ac:dyDescent="0.2">
      <c r="A99" s="42">
        <v>688</v>
      </c>
      <c r="B99" s="46"/>
      <c r="C99" s="86"/>
      <c r="D99" s="79" t="str">
        <f>VLOOKUP($A99&amp;D$1,TEXTDF,(SPRCODE="DE")*2+(SPRCODE="FR")*3,FALSE)</f>
        <v>Obligatorium</v>
      </c>
      <c r="E99" s="74"/>
      <c r="F99" s="75">
        <f t="shared" ref="F99:F106" si="38">+W99*$G$5+AN99*$H$5+BE99*$I$5+BV99*$K$5+CM99*$L$5+DD99*$M$5+DU99*$N$5+EL99*$P$5+FC99*$Q$5</f>
        <v>4847023.5253368793</v>
      </c>
      <c r="G99" s="75">
        <f t="shared" ref="G99:G106" si="39">+X99*$G$5+AO99*$H$5+BF99*$I$5+BW99*$K$5+CN99*$L$5+DE99*$M$5+DV99*$N$5+EM99*$P$5+FD99*$Q$5</f>
        <v>4990286.0406903364</v>
      </c>
      <c r="H99" s="76">
        <f t="shared" si="27"/>
        <v>-143262.51535345707</v>
      </c>
      <c r="I99" s="87">
        <f t="shared" si="29"/>
        <v>-2.8708277278157501E-2</v>
      </c>
      <c r="J99" s="22"/>
      <c r="K99" s="119">
        <f t="shared" si="30"/>
        <v>3.0709559077055575E-2</v>
      </c>
      <c r="L99" s="119">
        <f t="shared" si="31"/>
        <v>2.8012762666915145E-2</v>
      </c>
      <c r="M99" s="22"/>
      <c r="N99" s="22"/>
      <c r="O99" s="22"/>
      <c r="P99" s="22"/>
      <c r="Q99" s="22"/>
      <c r="R99" s="22"/>
      <c r="S99" s="22"/>
      <c r="T99" s="22"/>
      <c r="U99" s="22"/>
      <c r="V99" s="13"/>
      <c r="W99" s="75">
        <v>1332497.4711633041</v>
      </c>
      <c r="X99" s="75">
        <v>1308252.3501288409</v>
      </c>
      <c r="Y99" s="76">
        <v>24245.121034463169</v>
      </c>
      <c r="Z99" s="87">
        <v>1.8532449822907138E-2</v>
      </c>
      <c r="AA99" s="22"/>
      <c r="AB99" s="119">
        <v>1.8629318548005199E-2</v>
      </c>
      <c r="AC99" s="119">
        <v>1.9548836228579329E-2</v>
      </c>
      <c r="AD99" s="22"/>
      <c r="AE99" s="22"/>
      <c r="AF99" s="22"/>
      <c r="AG99" s="22"/>
      <c r="AH99" s="22"/>
      <c r="AI99" s="22"/>
      <c r="AJ99" s="22"/>
      <c r="AK99" s="22"/>
      <c r="AL99" s="22"/>
      <c r="AM99" s="13"/>
      <c r="AN99" s="75">
        <v>775855.96350000007</v>
      </c>
      <c r="AO99" s="75">
        <v>920019.03282308381</v>
      </c>
      <c r="AP99" s="76">
        <v>-144163.06932308374</v>
      </c>
      <c r="AQ99" s="87">
        <v>-0.15669574669636832</v>
      </c>
      <c r="AR99" s="22"/>
      <c r="AS99" s="119">
        <v>3.1626799439423751E-2</v>
      </c>
      <c r="AT99" s="119">
        <v>1.8285692678797653E-2</v>
      </c>
      <c r="AU99" s="22"/>
      <c r="AV99" s="22"/>
      <c r="AW99" s="22"/>
      <c r="AX99" s="22"/>
      <c r="AY99" s="22"/>
      <c r="AZ99" s="22"/>
      <c r="BA99" s="22"/>
      <c r="BB99" s="22"/>
      <c r="BC99" s="22"/>
      <c r="BD99" s="13"/>
      <c r="BE99" s="75">
        <v>422776.40218791395</v>
      </c>
      <c r="BF99" s="75">
        <v>427072.17887980019</v>
      </c>
      <c r="BG99" s="76">
        <v>-4295.7766918862471</v>
      </c>
      <c r="BH99" s="87">
        <v>-1.0058666671179495E-2</v>
      </c>
      <c r="BI99" s="22"/>
      <c r="BJ99" s="119">
        <v>2.3119258138007096E-2</v>
      </c>
      <c r="BK99" s="119">
        <v>2.4052176435491814E-2</v>
      </c>
      <c r="BL99" s="22"/>
      <c r="BM99" s="22"/>
      <c r="BN99" s="22"/>
      <c r="BO99" s="22"/>
      <c r="BP99" s="22"/>
      <c r="BQ99" s="22"/>
      <c r="BR99" s="22"/>
      <c r="BS99" s="22"/>
      <c r="BT99" s="22"/>
      <c r="BU99" s="13"/>
      <c r="BV99" s="75">
        <v>745203.55991893751</v>
      </c>
      <c r="BW99" s="75">
        <v>711631.70614574989</v>
      </c>
      <c r="BX99" s="76">
        <v>33571.853773187613</v>
      </c>
      <c r="BY99" s="87">
        <v>4.7175882529202129E-2</v>
      </c>
      <c r="BZ99" s="22"/>
      <c r="CA99" s="119">
        <v>4.0174508524766187E-2</v>
      </c>
      <c r="CB99" s="119">
        <v>3.931103289168994E-2</v>
      </c>
      <c r="CC99" s="22"/>
      <c r="CD99" s="22"/>
      <c r="CE99" s="22"/>
      <c r="CF99" s="22"/>
      <c r="CG99" s="22"/>
      <c r="CH99" s="22"/>
      <c r="CI99" s="22"/>
      <c r="CJ99" s="22"/>
      <c r="CK99" s="22"/>
      <c r="CL99" s="13"/>
      <c r="CM99" s="75">
        <v>392397.64756047155</v>
      </c>
      <c r="CN99" s="75">
        <v>389558.77099795977</v>
      </c>
      <c r="CO99" s="76">
        <v>2838.8765625117812</v>
      </c>
      <c r="CP99" s="87">
        <v>7.2874153372011197E-3</v>
      </c>
      <c r="CQ99" s="22"/>
      <c r="CR99" s="119">
        <v>3.7766446779931795E-2</v>
      </c>
      <c r="CS99" s="119">
        <v>3.8138482026296945E-2</v>
      </c>
      <c r="CT99" s="22"/>
      <c r="CU99" s="22"/>
      <c r="CV99" s="22"/>
      <c r="CW99" s="22"/>
      <c r="CX99" s="22"/>
      <c r="CY99" s="22"/>
      <c r="CZ99" s="22"/>
      <c r="DA99" s="22"/>
      <c r="DB99" s="22"/>
      <c r="DC99" s="13"/>
      <c r="DD99" s="75">
        <v>99501.187741373767</v>
      </c>
      <c r="DE99" s="75">
        <v>104765.9239324209</v>
      </c>
      <c r="DF99" s="76">
        <v>-5264.7361910471373</v>
      </c>
      <c r="DG99" s="87">
        <v>-5.0252372082769448E-2</v>
      </c>
      <c r="DH99" s="22"/>
      <c r="DI99" s="119">
        <v>2.7122043265452592E-2</v>
      </c>
      <c r="DJ99" s="119">
        <v>2.8501760630025096E-2</v>
      </c>
      <c r="DK99" s="22"/>
      <c r="DL99" s="22"/>
      <c r="DM99" s="22"/>
      <c r="DN99" s="22"/>
      <c r="DO99" s="22"/>
      <c r="DP99" s="22"/>
      <c r="DQ99" s="22"/>
      <c r="DR99" s="22"/>
      <c r="DS99" s="22"/>
      <c r="DT99" s="13"/>
      <c r="DU99" s="75">
        <v>106237.90181487799</v>
      </c>
      <c r="DV99" s="75">
        <v>136887.98050360114</v>
      </c>
      <c r="DW99" s="76">
        <v>-30650.078688723152</v>
      </c>
      <c r="DX99" s="87">
        <v>-0.22390628144241509</v>
      </c>
      <c r="DY99" s="22"/>
      <c r="DZ99" s="119">
        <v>1.4133306389412733E-2</v>
      </c>
      <c r="EA99" s="119">
        <v>1.7617291325505612E-2</v>
      </c>
      <c r="EB99" s="22"/>
      <c r="EC99" s="22"/>
      <c r="ED99" s="22"/>
      <c r="EE99" s="22"/>
      <c r="EF99" s="22"/>
      <c r="EG99" s="22"/>
      <c r="EH99" s="22"/>
      <c r="EI99" s="22"/>
      <c r="EJ99" s="22"/>
      <c r="EK99" s="13"/>
      <c r="EL99" s="75">
        <v>969275.47</v>
      </c>
      <c r="EM99" s="75">
        <v>988501.22592888051</v>
      </c>
      <c r="EN99" s="76">
        <v>-19225.755928880535</v>
      </c>
      <c r="EO99" s="87">
        <v>-1.9449400187454891E-2</v>
      </c>
      <c r="EP99" s="22"/>
      <c r="EQ99" s="119">
        <v>0.30172793951333376</v>
      </c>
      <c r="ER99" s="119">
        <v>0.30529847000338861</v>
      </c>
      <c r="ES99" s="22"/>
      <c r="ET99" s="22"/>
      <c r="EU99" s="22"/>
      <c r="EV99" s="22"/>
      <c r="EW99" s="22"/>
      <c r="EX99" s="22"/>
      <c r="EY99" s="22"/>
      <c r="EZ99" s="22"/>
      <c r="FA99" s="22"/>
      <c r="FB99" s="13"/>
      <c r="FC99" s="75">
        <v>3277.9214499999998</v>
      </c>
      <c r="FD99" s="75">
        <v>3596.8713500000013</v>
      </c>
      <c r="FE99" s="76">
        <v>-318.94990000000143</v>
      </c>
      <c r="FF99" s="87">
        <v>-8.867425853304467E-2</v>
      </c>
      <c r="FG99" s="22"/>
      <c r="FH99" s="119">
        <v>2.1578698445137739E-2</v>
      </c>
      <c r="FI99" s="119">
        <v>2.3857074620691601E-2</v>
      </c>
      <c r="FJ99" s="22"/>
      <c r="FK99" s="22"/>
      <c r="FL99" s="22"/>
      <c r="FM99" s="22"/>
      <c r="FN99" s="22"/>
      <c r="FO99" s="22"/>
      <c r="FP99" s="22"/>
      <c r="FQ99" s="22"/>
      <c r="FR99" s="22"/>
      <c r="FS99" s="13"/>
    </row>
    <row r="100" spans="1:175" x14ac:dyDescent="0.2">
      <c r="A100" s="42">
        <v>689</v>
      </c>
      <c r="B100" s="46"/>
      <c r="C100" s="86"/>
      <c r="D100" s="79" t="str">
        <f>VLOOKUP($A100&amp;D$1,TEXTDF,(SPRCODE="DE")*2+(SPRCODE="FR")*3,FALSE)</f>
        <v>Überobligatorium</v>
      </c>
      <c r="E100" s="74"/>
      <c r="F100" s="75">
        <f t="shared" si="38"/>
        <v>3603074.4616949665</v>
      </c>
      <c r="G100" s="75">
        <f t="shared" si="39"/>
        <v>3532134.8752223901</v>
      </c>
      <c r="H100" s="76">
        <f t="shared" si="27"/>
        <v>70939.586472576484</v>
      </c>
      <c r="I100" s="87">
        <f t="shared" si="29"/>
        <v>2.0084053689515491E-2</v>
      </c>
      <c r="J100" s="22"/>
      <c r="K100" s="119">
        <f t="shared" si="30"/>
        <v>2.2828201155215444E-2</v>
      </c>
      <c r="L100" s="119">
        <f t="shared" si="31"/>
        <v>1.9827491883301164E-2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13"/>
      <c r="W100" s="75">
        <v>711760.89113669586</v>
      </c>
      <c r="X100" s="75" vm="33">
        <v>667386.84822115861</v>
      </c>
      <c r="Y100" s="76">
        <v>44374.042915537255</v>
      </c>
      <c r="Z100" s="87">
        <v>6.648923788925587E-2</v>
      </c>
      <c r="AA100" s="22"/>
      <c r="AB100" s="119">
        <v>9.9509534974363389E-3</v>
      </c>
      <c r="AC100" s="119">
        <v>9.9725685153160895E-3</v>
      </c>
      <c r="AD100" s="22"/>
      <c r="AE100" s="22"/>
      <c r="AF100" s="22"/>
      <c r="AG100" s="22"/>
      <c r="AH100" s="22"/>
      <c r="AI100" s="22"/>
      <c r="AJ100" s="22"/>
      <c r="AK100" s="22"/>
      <c r="AL100" s="22"/>
      <c r="AM100" s="13"/>
      <c r="AN100" s="75">
        <v>593475</v>
      </c>
      <c r="AO100" s="75" vm="83">
        <v>691002.71645691607</v>
      </c>
      <c r="AP100" s="76">
        <v>-97527.716456916067</v>
      </c>
      <c r="AQ100" s="87">
        <v>-0.14113941108218042</v>
      </c>
      <c r="AR100" s="22"/>
      <c r="AS100" s="119">
        <v>2.4192267225270878E-2</v>
      </c>
      <c r="AT100" s="119">
        <v>1.3733915128444166E-2</v>
      </c>
      <c r="AU100" s="22"/>
      <c r="AV100" s="22"/>
      <c r="AW100" s="22"/>
      <c r="AX100" s="22"/>
      <c r="AY100" s="22"/>
      <c r="AZ100" s="22"/>
      <c r="BA100" s="22"/>
      <c r="BB100" s="22"/>
      <c r="BC100" s="22"/>
      <c r="BD100" s="13"/>
      <c r="BE100" s="75">
        <v>308695.59426208615</v>
      </c>
      <c r="BF100" s="75" vm="135">
        <v>302938.21236019983</v>
      </c>
      <c r="BG100" s="76">
        <v>5757.3819018863142</v>
      </c>
      <c r="BH100" s="87">
        <v>1.9005135922042893E-2</v>
      </c>
      <c r="BI100" s="22"/>
      <c r="BJ100" s="119">
        <v>1.6880821854949532E-2</v>
      </c>
      <c r="BK100" s="119">
        <v>1.7061105108396101E-2</v>
      </c>
      <c r="BL100" s="22"/>
      <c r="BM100" s="22"/>
      <c r="BN100" s="22"/>
      <c r="BO100" s="22"/>
      <c r="BP100" s="22"/>
      <c r="BQ100" s="22"/>
      <c r="BR100" s="22"/>
      <c r="BS100" s="22"/>
      <c r="BT100" s="22"/>
      <c r="BU100" s="13"/>
      <c r="BV100" s="75">
        <v>491008.94108106237</v>
      </c>
      <c r="BW100" s="75" vm="185">
        <v>468657.53785425005</v>
      </c>
      <c r="BX100" s="76">
        <v>22351.403226812312</v>
      </c>
      <c r="BY100" s="87">
        <v>4.7692400999562068E-2</v>
      </c>
      <c r="BZ100" s="22"/>
      <c r="CA100" s="119">
        <v>2.6470677208444007E-2</v>
      </c>
      <c r="CB100" s="119">
        <v>2.5888969991668037E-2</v>
      </c>
      <c r="CC100" s="22"/>
      <c r="CD100" s="22"/>
      <c r="CE100" s="22"/>
      <c r="CF100" s="22"/>
      <c r="CG100" s="22"/>
      <c r="CH100" s="22"/>
      <c r="CI100" s="22"/>
      <c r="CJ100" s="22"/>
      <c r="CK100" s="22"/>
      <c r="CL100" s="13"/>
      <c r="CM100" s="75">
        <v>240532.27308952832</v>
      </c>
      <c r="CN100" s="75" vm="236">
        <v>236069.17710204024</v>
      </c>
      <c r="CO100" s="76">
        <v>4463.0959874880791</v>
      </c>
      <c r="CP100" s="87">
        <v>1.8905881921039258E-2</v>
      </c>
      <c r="CQ100" s="22"/>
      <c r="CR100" s="119">
        <v>2.3150111492683628E-2</v>
      </c>
      <c r="CS100" s="119">
        <v>2.3111583509734464E-2</v>
      </c>
      <c r="CT100" s="22"/>
      <c r="CU100" s="22"/>
      <c r="CV100" s="22"/>
      <c r="CW100" s="22"/>
      <c r="CX100" s="22"/>
      <c r="CY100" s="22"/>
      <c r="CZ100" s="22"/>
      <c r="DA100" s="22"/>
      <c r="DB100" s="22"/>
      <c r="DC100" s="13"/>
      <c r="DD100" s="75">
        <v>58529.552768626207</v>
      </c>
      <c r="DE100" s="75" vm="287">
        <v>63801.307997579097</v>
      </c>
      <c r="DF100" s="76">
        <v>-5271.7552289528903</v>
      </c>
      <c r="DG100" s="87">
        <v>-8.2627698309146291E-2</v>
      </c>
      <c r="DH100" s="22"/>
      <c r="DI100" s="119">
        <v>1.5953991088271138E-2</v>
      </c>
      <c r="DJ100" s="119">
        <v>1.7357262172407253E-2</v>
      </c>
      <c r="DK100" s="22"/>
      <c r="DL100" s="22"/>
      <c r="DM100" s="22"/>
      <c r="DN100" s="22"/>
      <c r="DO100" s="22"/>
      <c r="DP100" s="22"/>
      <c r="DQ100" s="22"/>
      <c r="DR100" s="22"/>
      <c r="DS100" s="22"/>
      <c r="DT100" s="13"/>
      <c r="DU100" s="75">
        <v>875191.20935696783</v>
      </c>
      <c r="DV100" s="75" vm="339">
        <v>771007.07523024594</v>
      </c>
      <c r="DW100" s="76">
        <v>104184.13412672188</v>
      </c>
      <c r="DX100" s="87">
        <v>0.13512733861178816</v>
      </c>
      <c r="DY100" s="22"/>
      <c r="DZ100" s="119">
        <v>0.11643062692179823</v>
      </c>
      <c r="EA100" s="119">
        <v>9.9227530484314028E-2</v>
      </c>
      <c r="EB100" s="22"/>
      <c r="EC100" s="22"/>
      <c r="ED100" s="22"/>
      <c r="EE100" s="22"/>
      <c r="EF100" s="22"/>
      <c r="EG100" s="22"/>
      <c r="EH100" s="22"/>
      <c r="EI100" s="22"/>
      <c r="EJ100" s="22"/>
      <c r="EK100" s="13"/>
      <c r="EL100" s="75">
        <v>322000</v>
      </c>
      <c r="EM100" s="75" vm="391">
        <v>329000</v>
      </c>
      <c r="EN100" s="76">
        <v>-7000</v>
      </c>
      <c r="EO100" s="87">
        <v>-2.1276595744680882E-2</v>
      </c>
      <c r="EP100" s="22"/>
      <c r="EQ100" s="119">
        <v>0.10023610369845991</v>
      </c>
      <c r="ER100" s="119">
        <v>0.10161160552606277</v>
      </c>
      <c r="ES100" s="22"/>
      <c r="ET100" s="22"/>
      <c r="EU100" s="22"/>
      <c r="EV100" s="22"/>
      <c r="EW100" s="22"/>
      <c r="EX100" s="22"/>
      <c r="EY100" s="22"/>
      <c r="EZ100" s="22"/>
      <c r="FA100" s="22"/>
      <c r="FB100" s="13"/>
      <c r="FC100" s="75">
        <v>1881</v>
      </c>
      <c r="FD100" s="75" vm="443">
        <v>2272</v>
      </c>
      <c r="FE100" s="76">
        <v>-391</v>
      </c>
      <c r="FF100" s="87">
        <v>-0.17209507042253525</v>
      </c>
      <c r="FG100" s="22"/>
      <c r="FH100" s="119">
        <v>1.2382704221086229E-2</v>
      </c>
      <c r="FI100" s="119">
        <v>1.5069561367050646E-2</v>
      </c>
      <c r="FJ100" s="22"/>
      <c r="FK100" s="22"/>
      <c r="FL100" s="22"/>
      <c r="FM100" s="22"/>
      <c r="FN100" s="22"/>
      <c r="FO100" s="22"/>
      <c r="FP100" s="22"/>
      <c r="FQ100" s="22"/>
      <c r="FR100" s="22"/>
      <c r="FS100" s="13"/>
    </row>
    <row r="101" spans="1:175" x14ac:dyDescent="0.2">
      <c r="A101" s="42">
        <v>690</v>
      </c>
      <c r="B101" s="46"/>
      <c r="C101" s="46" t="str">
        <f t="shared" ref="C101:C107" si="40">VLOOKUP($A101&amp;C$1,TEXTDF,(SPRCODE="DE")*2+(SPRCODE="FR")*3,FALSE)</f>
        <v>Deckungskapital Freizügigkeitspolicen</v>
      </c>
      <c r="D101" s="46"/>
      <c r="E101" s="46"/>
      <c r="F101" s="80">
        <f t="shared" si="38"/>
        <v>6521590.1153744794</v>
      </c>
      <c r="G101" s="80">
        <f t="shared" si="39"/>
        <v>6731197.7492458718</v>
      </c>
      <c r="H101" s="93">
        <f t="shared" si="27"/>
        <v>-209607.63387139235</v>
      </c>
      <c r="I101" s="94">
        <f t="shared" si="29"/>
        <v>-3.1139723074526504E-2</v>
      </c>
      <c r="J101" s="22"/>
      <c r="K101" s="110">
        <f t="shared" ref="K101:K106" si="41">+IFERROR(F101/F$88,"")</f>
        <v>4.131920463714165E-2</v>
      </c>
      <c r="L101" s="110">
        <f t="shared" ref="L101:L106" si="42">+IFERROR(G101/G$88,"")</f>
        <v>3.7785297972140579E-2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13"/>
      <c r="W101" s="80">
        <v>3643590.4047000012</v>
      </c>
      <c r="X101" s="80" vm="34">
        <v>3660651.0571499909</v>
      </c>
      <c r="Y101" s="93">
        <v>-17060.652449989691</v>
      </c>
      <c r="Z101" s="94">
        <v>-4.6605514111122126E-3</v>
      </c>
      <c r="AA101" s="22"/>
      <c r="AB101" s="110">
        <v>5.094013893201061E-2</v>
      </c>
      <c r="AC101" s="110">
        <v>5.4700049267370598E-2</v>
      </c>
      <c r="AD101" s="22"/>
      <c r="AE101" s="22"/>
      <c r="AF101" s="22"/>
      <c r="AG101" s="22"/>
      <c r="AH101" s="22"/>
      <c r="AI101" s="22"/>
      <c r="AJ101" s="22"/>
      <c r="AK101" s="22"/>
      <c r="AL101" s="22"/>
      <c r="AM101" s="13"/>
      <c r="AN101" s="80">
        <v>1443539</v>
      </c>
      <c r="AO101" s="80" vm="84">
        <v>1587645</v>
      </c>
      <c r="AP101" s="93">
        <v>-144106</v>
      </c>
      <c r="AQ101" s="94">
        <v>-9.0767142528713873E-2</v>
      </c>
      <c r="AR101" s="22"/>
      <c r="AS101" s="110">
        <v>5.8844064599351778E-2</v>
      </c>
      <c r="AT101" s="110">
        <v>3.1554986926680559E-2</v>
      </c>
      <c r="AU101" s="22"/>
      <c r="AV101" s="22"/>
      <c r="AW101" s="22"/>
      <c r="AX101" s="22"/>
      <c r="AY101" s="22"/>
      <c r="AZ101" s="22"/>
      <c r="BA101" s="22"/>
      <c r="BB101" s="22"/>
      <c r="BC101" s="22"/>
      <c r="BD101" s="13"/>
      <c r="BE101" s="80">
        <v>370228.67239999998</v>
      </c>
      <c r="BF101" s="80" vm="136">
        <v>373619.26835000003</v>
      </c>
      <c r="BG101" s="93">
        <v>-3390.5959500000463</v>
      </c>
      <c r="BH101" s="94">
        <v>-9.0750029166691837E-3</v>
      </c>
      <c r="BI101" s="22"/>
      <c r="BJ101" s="110">
        <v>2.0245719020766939E-2</v>
      </c>
      <c r="BK101" s="110">
        <v>2.1041774684608477E-2</v>
      </c>
      <c r="BL101" s="22"/>
      <c r="BM101" s="22"/>
      <c r="BN101" s="22"/>
      <c r="BO101" s="22"/>
      <c r="BP101" s="22"/>
      <c r="BQ101" s="22"/>
      <c r="BR101" s="22"/>
      <c r="BS101" s="22"/>
      <c r="BT101" s="22"/>
      <c r="BU101" s="13"/>
      <c r="BV101" s="80">
        <v>250043.261</v>
      </c>
      <c r="BW101" s="80" vm="186">
        <v>284512.65899999999</v>
      </c>
      <c r="BX101" s="93">
        <v>-34469.397999999986</v>
      </c>
      <c r="BY101" s="94">
        <v>-0.12115242295774253</v>
      </c>
      <c r="BZ101" s="22"/>
      <c r="CA101" s="110">
        <v>1.3480028358556904E-2</v>
      </c>
      <c r="CB101" s="110">
        <v>1.5716678162960403E-2</v>
      </c>
      <c r="CC101" s="22"/>
      <c r="CD101" s="22"/>
      <c r="CE101" s="22"/>
      <c r="CF101" s="22"/>
      <c r="CG101" s="22"/>
      <c r="CH101" s="22"/>
      <c r="CI101" s="22"/>
      <c r="CJ101" s="22"/>
      <c r="CK101" s="22"/>
      <c r="CL101" s="13"/>
      <c r="CM101" s="80">
        <v>561607.95411466493</v>
      </c>
      <c r="CN101" s="80" vm="237">
        <v>570828.13202316838</v>
      </c>
      <c r="CO101" s="93">
        <v>-9220.1779085034505</v>
      </c>
      <c r="CP101" s="94">
        <v>-1.6152283658173339E-2</v>
      </c>
      <c r="CQ101" s="22"/>
      <c r="CR101" s="110">
        <v>5.4052151031280721E-2</v>
      </c>
      <c r="CS101" s="110">
        <v>5.5885068118217994E-2</v>
      </c>
      <c r="CT101" s="22"/>
      <c r="CU101" s="22"/>
      <c r="CV101" s="22"/>
      <c r="CW101" s="22"/>
      <c r="CX101" s="22"/>
      <c r="CY101" s="22"/>
      <c r="CZ101" s="22"/>
      <c r="DA101" s="22"/>
      <c r="DB101" s="22"/>
      <c r="DC101" s="13"/>
      <c r="DD101" s="80">
        <v>8642</v>
      </c>
      <c r="DE101" s="80" vm="288">
        <v>10271</v>
      </c>
      <c r="DF101" s="93">
        <v>-1629</v>
      </c>
      <c r="DG101" s="94">
        <v>-0.15860188881316328</v>
      </c>
      <c r="DH101" s="22"/>
      <c r="DI101" s="110">
        <v>2.3556371860532044E-3</v>
      </c>
      <c r="DJ101" s="110">
        <v>2.7942442775555558E-3</v>
      </c>
      <c r="DK101" s="22"/>
      <c r="DL101" s="22"/>
      <c r="DM101" s="22"/>
      <c r="DN101" s="22"/>
      <c r="DO101" s="22"/>
      <c r="DP101" s="22"/>
      <c r="DQ101" s="22"/>
      <c r="DR101" s="22"/>
      <c r="DS101" s="22"/>
      <c r="DT101" s="13"/>
      <c r="DU101" s="80">
        <v>129402.46200128402</v>
      </c>
      <c r="DV101" s="80" vm="340">
        <v>129041.333761909</v>
      </c>
      <c r="DW101" s="93">
        <v>361.12823937501526</v>
      </c>
      <c r="DX101" s="94">
        <v>2.7985470147211533E-3</v>
      </c>
      <c r="DY101" s="22"/>
      <c r="DZ101" s="110">
        <v>1.7214992123953651E-2</v>
      </c>
      <c r="EA101" s="110">
        <v>1.6607438882156263E-2</v>
      </c>
      <c r="EB101" s="22"/>
      <c r="EC101" s="22"/>
      <c r="ED101" s="22"/>
      <c r="EE101" s="22"/>
      <c r="EF101" s="22"/>
      <c r="EG101" s="22"/>
      <c r="EH101" s="22"/>
      <c r="EI101" s="22"/>
      <c r="EJ101" s="22"/>
      <c r="EK101" s="13"/>
      <c r="EL101" s="80">
        <v>3369.9670000000001</v>
      </c>
      <c r="EM101" s="80" vm="392">
        <v>3947.9839999999999</v>
      </c>
      <c r="EN101" s="93">
        <v>-578.01699999999983</v>
      </c>
      <c r="EO101" s="94">
        <v>-0.14640814147169789</v>
      </c>
      <c r="EP101" s="22"/>
      <c r="EQ101" s="110">
        <v>1.0490446014670431E-3</v>
      </c>
      <c r="ER101" s="110">
        <v>1.2193343247149161E-3</v>
      </c>
      <c r="ES101" s="22"/>
      <c r="ET101" s="22"/>
      <c r="EU101" s="22"/>
      <c r="EV101" s="22"/>
      <c r="EW101" s="22"/>
      <c r="EX101" s="22"/>
      <c r="EY101" s="22"/>
      <c r="EZ101" s="22"/>
      <c r="FA101" s="22"/>
      <c r="FB101" s="13"/>
      <c r="FC101" s="80">
        <v>111166.39415852944</v>
      </c>
      <c r="FD101" s="80" vm="444">
        <v>110681.31496080291</v>
      </c>
      <c r="FE101" s="93">
        <v>485.07919772653258</v>
      </c>
      <c r="FF101" s="94">
        <v>4.3826656549781351E-3</v>
      </c>
      <c r="FG101" s="22"/>
      <c r="FH101" s="110">
        <v>0.73181317288131731</v>
      </c>
      <c r="FI101" s="110">
        <v>0.73411922006499997</v>
      </c>
      <c r="FJ101" s="22"/>
      <c r="FK101" s="22"/>
      <c r="FL101" s="22"/>
      <c r="FM101" s="22"/>
      <c r="FN101" s="22"/>
      <c r="FO101" s="22"/>
      <c r="FP101" s="22"/>
      <c r="FQ101" s="22"/>
      <c r="FR101" s="22"/>
      <c r="FS101" s="13"/>
    </row>
    <row r="102" spans="1:175" x14ac:dyDescent="0.2">
      <c r="A102" s="42">
        <v>691</v>
      </c>
      <c r="B102" s="46"/>
      <c r="C102" s="86" t="str">
        <f t="shared" si="40"/>
        <v>Deckungskapital übrige Deckungen</v>
      </c>
      <c r="D102" s="46"/>
      <c r="E102" s="46"/>
      <c r="F102" s="80">
        <f t="shared" si="38"/>
        <v>4200220.7989739934</v>
      </c>
      <c r="G102" s="80">
        <f t="shared" si="39"/>
        <v>3947523.3648550445</v>
      </c>
      <c r="H102" s="93">
        <f t="shared" si="27"/>
        <v>252697.43411894888</v>
      </c>
      <c r="I102" s="94">
        <f t="shared" si="29"/>
        <v>6.4014170598386766E-2</v>
      </c>
      <c r="J102" s="22"/>
      <c r="K102" s="110">
        <f t="shared" si="41"/>
        <v>2.6611574730041058E-2</v>
      </c>
      <c r="L102" s="110">
        <f t="shared" si="42"/>
        <v>2.2159257854182903E-2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13"/>
      <c r="W102" s="80">
        <v>3771950.7490330175</v>
      </c>
      <c r="X102" s="80">
        <v>3537029.4481700198</v>
      </c>
      <c r="Y102" s="93">
        <v>234921.30086299777</v>
      </c>
      <c r="Z102" s="94">
        <v>6.6417683060156829E-2</v>
      </c>
      <c r="AA102" s="22"/>
      <c r="AB102" s="110">
        <v>5.2734713252233341E-2</v>
      </c>
      <c r="AC102" s="110">
        <v>5.2852807343421501E-2</v>
      </c>
      <c r="AD102" s="22"/>
      <c r="AE102" s="22"/>
      <c r="AF102" s="22"/>
      <c r="AG102" s="22"/>
      <c r="AH102" s="22"/>
      <c r="AI102" s="22"/>
      <c r="AJ102" s="22"/>
      <c r="AK102" s="22"/>
      <c r="AL102" s="22"/>
      <c r="AM102" s="13"/>
      <c r="AN102" s="80">
        <v>0</v>
      </c>
      <c r="AO102" s="80" vm="85">
        <v>0</v>
      </c>
      <c r="AP102" s="93">
        <v>0</v>
      </c>
      <c r="AQ102" s="94" t="s">
        <v>589</v>
      </c>
      <c r="AR102" s="22"/>
      <c r="AS102" s="110">
        <v>0</v>
      </c>
      <c r="AT102" s="110">
        <v>0</v>
      </c>
      <c r="AU102" s="22"/>
      <c r="AV102" s="22"/>
      <c r="AW102" s="22"/>
      <c r="AX102" s="22"/>
      <c r="AY102" s="22"/>
      <c r="AZ102" s="22"/>
      <c r="BA102" s="22"/>
      <c r="BB102" s="22"/>
      <c r="BC102" s="22"/>
      <c r="BD102" s="13"/>
      <c r="BE102" s="80">
        <v>405774.20851999999</v>
      </c>
      <c r="BF102" s="80" vm="137">
        <v>389129.43264999997</v>
      </c>
      <c r="BG102" s="93">
        <v>16644.775870000012</v>
      </c>
      <c r="BH102" s="94">
        <v>4.2774394516106984E-2</v>
      </c>
      <c r="BI102" s="22"/>
      <c r="BJ102" s="110">
        <v>2.2189504011980499E-2</v>
      </c>
      <c r="BK102" s="110">
        <v>2.1915287937720806E-2</v>
      </c>
      <c r="BL102" s="22"/>
      <c r="BM102" s="22"/>
      <c r="BN102" s="22"/>
      <c r="BO102" s="22"/>
      <c r="BP102" s="22"/>
      <c r="BQ102" s="22"/>
      <c r="BR102" s="22"/>
      <c r="BS102" s="22"/>
      <c r="BT102" s="22"/>
      <c r="BU102" s="13"/>
      <c r="BV102" s="80">
        <v>0</v>
      </c>
      <c r="BW102" s="80" vm="187">
        <v>0</v>
      </c>
      <c r="BX102" s="93">
        <v>0</v>
      </c>
      <c r="BY102" s="94" t="s">
        <v>589</v>
      </c>
      <c r="BZ102" s="22"/>
      <c r="CA102" s="110">
        <v>0</v>
      </c>
      <c r="CB102" s="110">
        <v>0</v>
      </c>
      <c r="CC102" s="22"/>
      <c r="CD102" s="22"/>
      <c r="CE102" s="22"/>
      <c r="CF102" s="22"/>
      <c r="CG102" s="22"/>
      <c r="CH102" s="22"/>
      <c r="CI102" s="22"/>
      <c r="CJ102" s="22"/>
      <c r="CK102" s="22"/>
      <c r="CL102" s="13"/>
      <c r="CM102" s="80">
        <v>9567.7789953351021</v>
      </c>
      <c r="CN102" s="80" vm="238">
        <v>9875.9473368301988</v>
      </c>
      <c r="CO102" s="93">
        <v>-308.16834149509668</v>
      </c>
      <c r="CP102" s="94">
        <v>-3.1203927176266966E-2</v>
      </c>
      <c r="CQ102" s="22"/>
      <c r="CR102" s="110">
        <v>9.2085418573715323E-4</v>
      </c>
      <c r="CS102" s="110">
        <v>9.6687244143792194E-4</v>
      </c>
      <c r="CT102" s="22"/>
      <c r="CU102" s="22"/>
      <c r="CV102" s="22"/>
      <c r="CW102" s="22"/>
      <c r="CX102" s="22"/>
      <c r="CY102" s="22"/>
      <c r="CZ102" s="22"/>
      <c r="DA102" s="22"/>
      <c r="DB102" s="22"/>
      <c r="DC102" s="13"/>
      <c r="DD102" s="80">
        <v>3486.2489999999998</v>
      </c>
      <c r="DE102" s="80" vm="289">
        <v>3058.4369999999999</v>
      </c>
      <c r="DF102" s="93">
        <v>427.8119999999999</v>
      </c>
      <c r="DG102" s="94">
        <v>0.13987929128505838</v>
      </c>
      <c r="DH102" s="22"/>
      <c r="DI102" s="110">
        <v>9.5028208565619036E-4</v>
      </c>
      <c r="DJ102" s="110">
        <v>8.3205336242957661E-4</v>
      </c>
      <c r="DK102" s="22"/>
      <c r="DL102" s="22"/>
      <c r="DM102" s="22"/>
      <c r="DN102" s="22"/>
      <c r="DO102" s="22"/>
      <c r="DP102" s="22"/>
      <c r="DQ102" s="22"/>
      <c r="DR102" s="22"/>
      <c r="DS102" s="22"/>
      <c r="DT102" s="13"/>
      <c r="DU102" s="80">
        <v>9441.8134256409994</v>
      </c>
      <c r="DV102" s="80" vm="341">
        <v>8430.0996981949993</v>
      </c>
      <c r="DW102" s="93">
        <v>1011.7137274460001</v>
      </c>
      <c r="DX102" s="94">
        <v>0.12001207146608506</v>
      </c>
      <c r="DY102" s="22"/>
      <c r="DZ102" s="110">
        <v>1.2560869495407035E-3</v>
      </c>
      <c r="EA102" s="110">
        <v>1.0849420214965567E-3</v>
      </c>
      <c r="EB102" s="22"/>
      <c r="EC102" s="22"/>
      <c r="ED102" s="22"/>
      <c r="EE102" s="22"/>
      <c r="EF102" s="22"/>
      <c r="EG102" s="22"/>
      <c r="EH102" s="22"/>
      <c r="EI102" s="22"/>
      <c r="EJ102" s="22"/>
      <c r="EK102" s="13"/>
      <c r="EL102" s="80">
        <v>0</v>
      </c>
      <c r="EM102" s="80" vm="393">
        <v>0</v>
      </c>
      <c r="EN102" s="93">
        <v>0</v>
      </c>
      <c r="EO102" s="94" t="s">
        <v>589</v>
      </c>
      <c r="EP102" s="22"/>
      <c r="EQ102" s="110">
        <v>0</v>
      </c>
      <c r="ER102" s="110">
        <v>0</v>
      </c>
      <c r="ES102" s="22"/>
      <c r="ET102" s="22"/>
      <c r="EU102" s="22"/>
      <c r="EV102" s="22"/>
      <c r="EW102" s="22"/>
      <c r="EX102" s="22"/>
      <c r="EY102" s="22"/>
      <c r="EZ102" s="22"/>
      <c r="FA102" s="22"/>
      <c r="FB102" s="13"/>
      <c r="FC102" s="80">
        <v>0</v>
      </c>
      <c r="FD102" s="80" vm="445">
        <v>0</v>
      </c>
      <c r="FE102" s="93">
        <v>0</v>
      </c>
      <c r="FF102" s="94" t="s">
        <v>589</v>
      </c>
      <c r="FG102" s="22"/>
      <c r="FH102" s="110">
        <v>0</v>
      </c>
      <c r="FI102" s="110">
        <v>0</v>
      </c>
      <c r="FJ102" s="22"/>
      <c r="FK102" s="22"/>
      <c r="FL102" s="22"/>
      <c r="FM102" s="22"/>
      <c r="FN102" s="22"/>
      <c r="FO102" s="22"/>
      <c r="FP102" s="22"/>
      <c r="FQ102" s="22"/>
      <c r="FR102" s="22"/>
      <c r="FS102" s="13"/>
    </row>
    <row r="103" spans="1:175" x14ac:dyDescent="0.2">
      <c r="A103" s="42">
        <v>692</v>
      </c>
      <c r="B103" s="46"/>
      <c r="C103" s="86" t="str">
        <f t="shared" si="40"/>
        <v>Verstärkungen für Rentendeckungskapitalien</v>
      </c>
      <c r="D103" s="46"/>
      <c r="E103" s="46"/>
      <c r="F103" s="80">
        <f t="shared" si="38"/>
        <v>9773745.2407842167</v>
      </c>
      <c r="G103" s="80">
        <f t="shared" si="39"/>
        <v>9171260.7350940127</v>
      </c>
      <c r="H103" s="93">
        <f t="shared" si="27"/>
        <v>602484.50569020398</v>
      </c>
      <c r="I103" s="94">
        <f t="shared" si="29"/>
        <v>6.5692659176593393E-2</v>
      </c>
      <c r="J103" s="22"/>
      <c r="K103" s="110">
        <f t="shared" si="41"/>
        <v>6.1924066451708157E-2</v>
      </c>
      <c r="L103" s="110">
        <f t="shared" si="42"/>
        <v>5.1482489827987109E-2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13"/>
      <c r="W103" s="80">
        <v>3356080.5904368386</v>
      </c>
      <c r="X103" s="80">
        <v>3056100</v>
      </c>
      <c r="Y103" s="93">
        <v>299980.59043683857</v>
      </c>
      <c r="Z103" s="94">
        <v>9.8157975994515478E-2</v>
      </c>
      <c r="AA103" s="22"/>
      <c r="AB103" s="110">
        <v>4.6920535119246709E-2</v>
      </c>
      <c r="AC103" s="110">
        <v>4.566641779185613E-2</v>
      </c>
      <c r="AD103" s="22"/>
      <c r="AE103" s="22"/>
      <c r="AF103" s="22"/>
      <c r="AG103" s="22"/>
      <c r="AH103" s="22"/>
      <c r="AI103" s="22"/>
      <c r="AJ103" s="22"/>
      <c r="AK103" s="22"/>
      <c r="AL103" s="22"/>
      <c r="AM103" s="13"/>
      <c r="AN103" s="80">
        <v>3522260.81813</v>
      </c>
      <c r="AO103" s="80">
        <v>3491654.9067500001</v>
      </c>
      <c r="AP103" s="93">
        <v>30605.911379999947</v>
      </c>
      <c r="AQ103" s="94">
        <v>8.7654456689958415E-3</v>
      </c>
      <c r="AR103" s="22"/>
      <c r="AS103" s="110">
        <v>0.14358056354404514</v>
      </c>
      <c r="AT103" s="110">
        <v>6.9397834487543664E-2</v>
      </c>
      <c r="AU103" s="22"/>
      <c r="AV103" s="22"/>
      <c r="AW103" s="22"/>
      <c r="AX103" s="22"/>
      <c r="AY103" s="22"/>
      <c r="AZ103" s="22"/>
      <c r="BA103" s="22"/>
      <c r="BB103" s="22"/>
      <c r="BC103" s="22"/>
      <c r="BD103" s="13"/>
      <c r="BE103" s="80">
        <v>834370</v>
      </c>
      <c r="BF103" s="80">
        <v>842700</v>
      </c>
      <c r="BG103" s="93">
        <v>-8330</v>
      </c>
      <c r="BH103" s="94">
        <v>-9.8848937937581205E-3</v>
      </c>
      <c r="BI103" s="22"/>
      <c r="BJ103" s="110">
        <v>4.5626991745000546E-2</v>
      </c>
      <c r="BK103" s="110">
        <v>4.7459820809104054E-2</v>
      </c>
      <c r="BL103" s="22"/>
      <c r="BM103" s="22"/>
      <c r="BN103" s="22"/>
      <c r="BO103" s="22"/>
      <c r="BP103" s="22"/>
      <c r="BQ103" s="22"/>
      <c r="BR103" s="22"/>
      <c r="BS103" s="22"/>
      <c r="BT103" s="22"/>
      <c r="BU103" s="13"/>
      <c r="BV103" s="80">
        <v>1084283.649</v>
      </c>
      <c r="BW103" s="80">
        <v>863169.55599999998</v>
      </c>
      <c r="BX103" s="93">
        <v>221114.09299999999</v>
      </c>
      <c r="BY103" s="94">
        <v>0.25616530548721061</v>
      </c>
      <c r="BZ103" s="22"/>
      <c r="CA103" s="110">
        <v>5.8454582134247403E-2</v>
      </c>
      <c r="CB103" s="110">
        <v>4.7682089645499498E-2</v>
      </c>
      <c r="CC103" s="22"/>
      <c r="CD103" s="22"/>
      <c r="CE103" s="22"/>
      <c r="CF103" s="22"/>
      <c r="CG103" s="22"/>
      <c r="CH103" s="22"/>
      <c r="CI103" s="22"/>
      <c r="CJ103" s="22"/>
      <c r="CK103" s="22"/>
      <c r="CL103" s="13"/>
      <c r="CM103" s="80">
        <v>434300</v>
      </c>
      <c r="CN103" s="80">
        <v>359500</v>
      </c>
      <c r="CO103" s="93">
        <v>74800</v>
      </c>
      <c r="CP103" s="94">
        <v>0.20806675938803898</v>
      </c>
      <c r="CQ103" s="22"/>
      <c r="CR103" s="110">
        <v>4.1799353126847447E-2</v>
      </c>
      <c r="CS103" s="110">
        <v>3.5195676003725661E-2</v>
      </c>
      <c r="CT103" s="22"/>
      <c r="CU103" s="22"/>
      <c r="CV103" s="22"/>
      <c r="CW103" s="22"/>
      <c r="CX103" s="22"/>
      <c r="CY103" s="22"/>
      <c r="CZ103" s="22"/>
      <c r="DA103" s="22"/>
      <c r="DB103" s="22"/>
      <c r="DC103" s="13"/>
      <c r="DD103" s="80">
        <v>171600</v>
      </c>
      <c r="DE103" s="80">
        <v>171150</v>
      </c>
      <c r="DF103" s="93">
        <v>450</v>
      </c>
      <c r="DG103" s="94">
        <v>2.6292725679228912E-3</v>
      </c>
      <c r="DH103" s="22"/>
      <c r="DI103" s="110">
        <v>4.6774744402537594E-2</v>
      </c>
      <c r="DJ103" s="110">
        <v>4.6561669565147831E-2</v>
      </c>
      <c r="DK103" s="22"/>
      <c r="DL103" s="22"/>
      <c r="DM103" s="22"/>
      <c r="DN103" s="22"/>
      <c r="DO103" s="22"/>
      <c r="DP103" s="22"/>
      <c r="DQ103" s="22"/>
      <c r="DR103" s="22"/>
      <c r="DS103" s="22"/>
      <c r="DT103" s="13"/>
      <c r="DU103" s="80">
        <v>273119.2163359081</v>
      </c>
      <c r="DV103" s="80">
        <v>305848.00796481594</v>
      </c>
      <c r="DW103" s="93">
        <v>-32728.791628907842</v>
      </c>
      <c r="DX103" s="94">
        <v>-0.10700998789134797</v>
      </c>
      <c r="DY103" s="22"/>
      <c r="DZ103" s="110">
        <v>3.6334279003720944E-2</v>
      </c>
      <c r="EA103" s="110">
        <v>3.936221016497482E-2</v>
      </c>
      <c r="EB103" s="22"/>
      <c r="EC103" s="22"/>
      <c r="ED103" s="22"/>
      <c r="EE103" s="22"/>
      <c r="EF103" s="22"/>
      <c r="EG103" s="22"/>
      <c r="EH103" s="22"/>
      <c r="EI103" s="22"/>
      <c r="EJ103" s="22"/>
      <c r="EK103" s="13"/>
      <c r="EL103" s="80">
        <v>81955.326999999583</v>
      </c>
      <c r="EM103" s="80">
        <v>68482.706000000006</v>
      </c>
      <c r="EN103" s="93">
        <v>13472.620999999577</v>
      </c>
      <c r="EO103" s="94">
        <v>0.19673026647048064</v>
      </c>
      <c r="EP103" s="22"/>
      <c r="EQ103" s="110">
        <v>2.551205793730792E-2</v>
      </c>
      <c r="ER103" s="110">
        <v>2.1150874490666664E-2</v>
      </c>
      <c r="ES103" s="22"/>
      <c r="ET103" s="22"/>
      <c r="EU103" s="22"/>
      <c r="EV103" s="22"/>
      <c r="EW103" s="22"/>
      <c r="EX103" s="22"/>
      <c r="EY103" s="22"/>
      <c r="EZ103" s="22"/>
      <c r="FA103" s="22"/>
      <c r="FB103" s="13"/>
      <c r="FC103" s="80">
        <v>15775.639881470575</v>
      </c>
      <c r="FD103" s="80">
        <v>12655.558379197075</v>
      </c>
      <c r="FE103" s="93">
        <v>3120.0815022735005</v>
      </c>
      <c r="FF103" s="94">
        <v>0.24653843068688475</v>
      </c>
      <c r="FG103" s="22"/>
      <c r="FH103" s="110">
        <v>0.10385171852770969</v>
      </c>
      <c r="FI103" s="110">
        <v>8.3940895083451719E-2</v>
      </c>
      <c r="FJ103" s="22"/>
      <c r="FK103" s="22"/>
      <c r="FL103" s="22"/>
      <c r="FM103" s="22"/>
      <c r="FN103" s="22"/>
      <c r="FO103" s="22"/>
      <c r="FP103" s="22"/>
      <c r="FQ103" s="22"/>
      <c r="FR103" s="22"/>
      <c r="FS103" s="13"/>
    </row>
    <row r="104" spans="1:175" x14ac:dyDescent="0.2">
      <c r="A104" s="42">
        <v>693</v>
      </c>
      <c r="B104" s="46"/>
      <c r="C104" s="86" t="str">
        <f t="shared" si="40"/>
        <v>Rückstellung für eingetretene, noch nicht erledigte Versicherungsfälle (RBNS und IBNR)</v>
      </c>
      <c r="D104" s="46"/>
      <c r="E104" s="46"/>
      <c r="F104" s="80">
        <f t="shared" si="38"/>
        <v>2627901.9681177563</v>
      </c>
      <c r="G104" s="80">
        <f t="shared" si="39"/>
        <v>2656161.6772647258</v>
      </c>
      <c r="H104" s="93">
        <f t="shared" si="27"/>
        <v>-28259.709146969486</v>
      </c>
      <c r="I104" s="94">
        <f t="shared" si="29"/>
        <v>-1.063930309244987E-2</v>
      </c>
      <c r="J104" s="22"/>
      <c r="K104" s="110">
        <f t="shared" si="41"/>
        <v>1.6649746038320271E-2</v>
      </c>
      <c r="L104" s="110">
        <f t="shared" si="42"/>
        <v>1.4910252851934501E-2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13"/>
      <c r="W104" s="80">
        <v>739387.85270000005</v>
      </c>
      <c r="X104" s="80">
        <v>753417.05890000006</v>
      </c>
      <c r="Y104" s="93">
        <v>-14029.206200000015</v>
      </c>
      <c r="Z104" s="94">
        <v>-1.8620770573582246E-2</v>
      </c>
      <c r="AA104" s="22"/>
      <c r="AB104" s="110">
        <v>1.0337199234193324E-2</v>
      </c>
      <c r="AC104" s="110">
        <v>1.1258093054297594E-2</v>
      </c>
      <c r="AD104" s="22"/>
      <c r="AE104" s="22"/>
      <c r="AF104" s="22"/>
      <c r="AG104" s="22"/>
      <c r="AH104" s="22"/>
      <c r="AI104" s="22"/>
      <c r="AJ104" s="22"/>
      <c r="AK104" s="22"/>
      <c r="AL104" s="22"/>
      <c r="AM104" s="13"/>
      <c r="AN104" s="80">
        <v>345914.38403999998</v>
      </c>
      <c r="AO104" s="80">
        <v>376798.48059000005</v>
      </c>
      <c r="AP104" s="93">
        <v>-30884.096550000075</v>
      </c>
      <c r="AQ104" s="94">
        <v>-8.196449333245992E-2</v>
      </c>
      <c r="AR104" s="22"/>
      <c r="AS104" s="110">
        <v>1.4100767876929366E-2</v>
      </c>
      <c r="AT104" s="110">
        <v>7.488998566436797E-3</v>
      </c>
      <c r="AU104" s="22"/>
      <c r="AV104" s="22"/>
      <c r="AW104" s="22"/>
      <c r="AX104" s="22"/>
      <c r="AY104" s="22"/>
      <c r="AZ104" s="22"/>
      <c r="BA104" s="22"/>
      <c r="BB104" s="22"/>
      <c r="BC104" s="22"/>
      <c r="BD104" s="13"/>
      <c r="BE104" s="80">
        <v>444000</v>
      </c>
      <c r="BF104" s="80">
        <v>447700</v>
      </c>
      <c r="BG104" s="93">
        <v>-3700</v>
      </c>
      <c r="BH104" s="94">
        <v>-8.2644628099173278E-3</v>
      </c>
      <c r="BI104" s="22"/>
      <c r="BJ104" s="110">
        <v>2.4279857059554204E-2</v>
      </c>
      <c r="BK104" s="110">
        <v>2.521390978549411E-2</v>
      </c>
      <c r="BL104" s="22"/>
      <c r="BM104" s="22"/>
      <c r="BN104" s="22"/>
      <c r="BO104" s="22"/>
      <c r="BP104" s="22"/>
      <c r="BQ104" s="22"/>
      <c r="BR104" s="22"/>
      <c r="BS104" s="22"/>
      <c r="BT104" s="22"/>
      <c r="BU104" s="13"/>
      <c r="BV104" s="80">
        <v>269155.27799999999</v>
      </c>
      <c r="BW104" s="80">
        <v>246268.67785000001</v>
      </c>
      <c r="BX104" s="93">
        <v>22886.600149999984</v>
      </c>
      <c r="BY104" s="94">
        <v>9.293345930065855E-2</v>
      </c>
      <c r="BZ104" s="22"/>
      <c r="CA104" s="110">
        <v>1.4510372188336109E-2</v>
      </c>
      <c r="CB104" s="110">
        <v>1.3604053910958759E-2</v>
      </c>
      <c r="CC104" s="22"/>
      <c r="CD104" s="22"/>
      <c r="CE104" s="22"/>
      <c r="CF104" s="22"/>
      <c r="CG104" s="22"/>
      <c r="CH104" s="22"/>
      <c r="CI104" s="22"/>
      <c r="CJ104" s="22"/>
      <c r="CK104" s="22"/>
      <c r="CL104" s="13"/>
      <c r="CM104" s="80">
        <v>94430.357760000014</v>
      </c>
      <c r="CN104" s="80">
        <v>101496.75711000001</v>
      </c>
      <c r="CO104" s="93">
        <v>-7066.3993499999924</v>
      </c>
      <c r="CP104" s="94">
        <v>-6.9621922425970539E-2</v>
      </c>
      <c r="CQ104" s="22"/>
      <c r="CR104" s="110">
        <v>9.0884823161519225E-3</v>
      </c>
      <c r="CS104" s="110">
        <v>9.9367092591721804E-3</v>
      </c>
      <c r="CT104" s="22"/>
      <c r="CU104" s="22"/>
      <c r="CV104" s="22"/>
      <c r="CW104" s="22"/>
      <c r="CX104" s="22"/>
      <c r="CY104" s="22"/>
      <c r="CZ104" s="22"/>
      <c r="DA104" s="22"/>
      <c r="DB104" s="22"/>
      <c r="DC104" s="13"/>
      <c r="DD104" s="80">
        <v>38795.55315</v>
      </c>
      <c r="DE104" s="80">
        <v>42772.576699999998</v>
      </c>
      <c r="DF104" s="93">
        <v>-3977.0235499999981</v>
      </c>
      <c r="DG104" s="94">
        <v>-9.2980686618302277E-2</v>
      </c>
      <c r="DH104" s="22"/>
      <c r="DI104" s="110">
        <v>1.057489558593422E-2</v>
      </c>
      <c r="DJ104" s="110">
        <v>1.1636357480311664E-2</v>
      </c>
      <c r="DK104" s="22"/>
      <c r="DL104" s="22"/>
      <c r="DM104" s="22"/>
      <c r="DN104" s="22"/>
      <c r="DO104" s="22"/>
      <c r="DP104" s="22"/>
      <c r="DQ104" s="22"/>
      <c r="DR104" s="22"/>
      <c r="DS104" s="22"/>
      <c r="DT104" s="13"/>
      <c r="DU104" s="80">
        <v>456189.11846775637</v>
      </c>
      <c r="DV104" s="80">
        <v>436116.77011472557</v>
      </c>
      <c r="DW104" s="93">
        <v>20072.3483530308</v>
      </c>
      <c r="DX104" s="94">
        <v>4.6025169698818313E-2</v>
      </c>
      <c r="DY104" s="22"/>
      <c r="DZ104" s="110">
        <v>6.0688892313176077E-2</v>
      </c>
      <c r="EA104" s="110">
        <v>5.6127617361171875E-2</v>
      </c>
      <c r="EB104" s="22"/>
      <c r="EC104" s="22"/>
      <c r="ED104" s="22"/>
      <c r="EE104" s="22"/>
      <c r="EF104" s="22"/>
      <c r="EG104" s="22"/>
      <c r="EH104" s="22"/>
      <c r="EI104" s="22"/>
      <c r="EJ104" s="22"/>
      <c r="EK104" s="13"/>
      <c r="EL104" s="80">
        <v>236804.11499999999</v>
      </c>
      <c r="EM104" s="80">
        <v>247388.03700000001</v>
      </c>
      <c r="EN104" s="93">
        <v>-10583.92200000002</v>
      </c>
      <c r="EO104" s="94">
        <v>-4.2782675057161379E-2</v>
      </c>
      <c r="EP104" s="22"/>
      <c r="EQ104" s="110">
        <v>7.3715285178142936E-2</v>
      </c>
      <c r="ER104" s="110">
        <v>7.6405761785747789E-2</v>
      </c>
      <c r="ES104" s="22"/>
      <c r="ET104" s="22"/>
      <c r="EU104" s="22"/>
      <c r="EV104" s="22"/>
      <c r="EW104" s="22"/>
      <c r="EX104" s="22"/>
      <c r="EY104" s="22"/>
      <c r="EZ104" s="22"/>
      <c r="FA104" s="22"/>
      <c r="FB104" s="13"/>
      <c r="FC104" s="80">
        <v>3225.3089999999997</v>
      </c>
      <c r="FD104" s="80">
        <v>4203.3189999999995</v>
      </c>
      <c r="FE104" s="93">
        <v>-978.00999999999976</v>
      </c>
      <c r="FF104" s="94">
        <v>-0.23267565464339013</v>
      </c>
      <c r="FG104" s="22"/>
      <c r="FH104" s="110">
        <v>2.1232348414995959E-2</v>
      </c>
      <c r="FI104" s="110">
        <v>2.7879477823851206E-2</v>
      </c>
      <c r="FJ104" s="22"/>
      <c r="FK104" s="22"/>
      <c r="FL104" s="22"/>
      <c r="FM104" s="22"/>
      <c r="FN104" s="22"/>
      <c r="FO104" s="22"/>
      <c r="FP104" s="22"/>
      <c r="FQ104" s="22"/>
      <c r="FR104" s="22"/>
      <c r="FS104" s="13"/>
    </row>
    <row r="105" spans="1:175" x14ac:dyDescent="0.2">
      <c r="A105" s="42">
        <v>694</v>
      </c>
      <c r="B105" s="46"/>
      <c r="C105" s="86" t="str">
        <f t="shared" si="40"/>
        <v>Rückstellungen für Zinsgarantien, Schaden- und Wertschwankungen</v>
      </c>
      <c r="D105" s="46"/>
      <c r="E105" s="46"/>
      <c r="F105" s="80">
        <f t="shared" si="38"/>
        <v>1378420.0760823991</v>
      </c>
      <c r="G105" s="80">
        <f t="shared" si="39"/>
        <v>1206513.4994613945</v>
      </c>
      <c r="H105" s="93">
        <f t="shared" si="27"/>
        <v>171906.57662100461</v>
      </c>
      <c r="I105" s="94">
        <f t="shared" si="29"/>
        <v>0.14248209961823566</v>
      </c>
      <c r="J105" s="22"/>
      <c r="K105" s="110">
        <f t="shared" si="41"/>
        <v>8.7333334649969119E-3</v>
      </c>
      <c r="L105" s="110">
        <f t="shared" si="42"/>
        <v>6.7727132351246633E-3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13"/>
      <c r="W105" s="80">
        <v>0</v>
      </c>
      <c r="X105" s="80">
        <v>0</v>
      </c>
      <c r="Y105" s="93">
        <v>0</v>
      </c>
      <c r="Z105" s="94" t="s">
        <v>589</v>
      </c>
      <c r="AA105" s="22"/>
      <c r="AB105" s="110">
        <v>0</v>
      </c>
      <c r="AC105" s="110">
        <v>0</v>
      </c>
      <c r="AD105" s="22"/>
      <c r="AE105" s="22"/>
      <c r="AF105" s="22"/>
      <c r="AG105" s="22"/>
      <c r="AH105" s="22"/>
      <c r="AI105" s="22"/>
      <c r="AJ105" s="22"/>
      <c r="AK105" s="22"/>
      <c r="AL105" s="22"/>
      <c r="AM105" s="13"/>
      <c r="AN105" s="80">
        <v>316000</v>
      </c>
      <c r="AO105" s="80">
        <v>200000</v>
      </c>
      <c r="AP105" s="93">
        <v>116000</v>
      </c>
      <c r="AQ105" s="94">
        <v>0.58000000000000007</v>
      </c>
      <c r="AR105" s="22"/>
      <c r="AS105" s="110">
        <v>1.2881345369536371E-2</v>
      </c>
      <c r="AT105" s="110">
        <v>3.9750683467249361E-3</v>
      </c>
      <c r="AU105" s="22"/>
      <c r="AV105" s="22"/>
      <c r="AW105" s="22"/>
      <c r="AX105" s="22"/>
      <c r="AY105" s="22"/>
      <c r="AZ105" s="22"/>
      <c r="BA105" s="22"/>
      <c r="BB105" s="22"/>
      <c r="BC105" s="22"/>
      <c r="BD105" s="13"/>
      <c r="BE105" s="80">
        <v>50000</v>
      </c>
      <c r="BF105" s="80">
        <v>60000</v>
      </c>
      <c r="BG105" s="93">
        <v>-10000</v>
      </c>
      <c r="BH105" s="94">
        <v>-0.16666666666666663</v>
      </c>
      <c r="BI105" s="22"/>
      <c r="BJ105" s="110">
        <v>2.7342181373371851E-3</v>
      </c>
      <c r="BK105" s="110">
        <v>3.3791257251053084E-3</v>
      </c>
      <c r="BL105" s="22"/>
      <c r="BM105" s="22"/>
      <c r="BN105" s="22"/>
      <c r="BO105" s="22"/>
      <c r="BP105" s="22"/>
      <c r="BQ105" s="22"/>
      <c r="BR105" s="22"/>
      <c r="BS105" s="22"/>
      <c r="BT105" s="22"/>
      <c r="BU105" s="13"/>
      <c r="BV105" s="80">
        <v>168850</v>
      </c>
      <c r="BW105" s="80">
        <v>123000</v>
      </c>
      <c r="BX105" s="93">
        <v>45850</v>
      </c>
      <c r="BY105" s="94">
        <v>0.37276422764227646</v>
      </c>
      <c r="BZ105" s="22"/>
      <c r="CA105" s="110">
        <v>9.102835962223086E-3</v>
      </c>
      <c r="CB105" s="110">
        <v>6.7946059793568972E-3</v>
      </c>
      <c r="CC105" s="22"/>
      <c r="CD105" s="22"/>
      <c r="CE105" s="22"/>
      <c r="CF105" s="22"/>
      <c r="CG105" s="22"/>
      <c r="CH105" s="22"/>
      <c r="CI105" s="22"/>
      <c r="CJ105" s="22"/>
      <c r="CK105" s="22"/>
      <c r="CL105" s="13"/>
      <c r="CM105" s="80">
        <v>105239.98388</v>
      </c>
      <c r="CN105" s="80">
        <v>116573.21174</v>
      </c>
      <c r="CO105" s="93">
        <v>-11333.227859999999</v>
      </c>
      <c r="CP105" s="94">
        <v>-9.7219830275219299E-2</v>
      </c>
      <c r="CQ105" s="22"/>
      <c r="CR105" s="110">
        <v>1.0128858506248797E-2</v>
      </c>
      <c r="CS105" s="110">
        <v>1.1412720420347005E-2</v>
      </c>
      <c r="CT105" s="22"/>
      <c r="CU105" s="22"/>
      <c r="CV105" s="22"/>
      <c r="CW105" s="22"/>
      <c r="CX105" s="22"/>
      <c r="CY105" s="22"/>
      <c r="CZ105" s="22"/>
      <c r="DA105" s="22"/>
      <c r="DB105" s="22"/>
      <c r="DC105" s="13"/>
      <c r="DD105" s="80">
        <v>0</v>
      </c>
      <c r="DE105" s="80">
        <v>0</v>
      </c>
      <c r="DF105" s="93">
        <v>0</v>
      </c>
      <c r="DG105" s="94" t="s">
        <v>589</v>
      </c>
      <c r="DH105" s="22"/>
      <c r="DI105" s="110">
        <v>0</v>
      </c>
      <c r="DJ105" s="110">
        <v>0</v>
      </c>
      <c r="DK105" s="22"/>
      <c r="DL105" s="22"/>
      <c r="DM105" s="22"/>
      <c r="DN105" s="22"/>
      <c r="DO105" s="22"/>
      <c r="DP105" s="22"/>
      <c r="DQ105" s="22"/>
      <c r="DR105" s="22"/>
      <c r="DS105" s="22"/>
      <c r="DT105" s="13"/>
      <c r="DU105" s="80">
        <v>628330.09220239928</v>
      </c>
      <c r="DV105" s="80">
        <v>596940.28772139456</v>
      </c>
      <c r="DW105" s="93">
        <v>31389.804481004714</v>
      </c>
      <c r="DX105" s="94">
        <v>5.2584496517773971E-2</v>
      </c>
      <c r="DY105" s="22"/>
      <c r="DZ105" s="110">
        <v>8.3589581073040514E-2</v>
      </c>
      <c r="EA105" s="110">
        <v>7.6825378780734449E-2</v>
      </c>
      <c r="EB105" s="22"/>
      <c r="EC105" s="22"/>
      <c r="ED105" s="22"/>
      <c r="EE105" s="22"/>
      <c r="EF105" s="22"/>
      <c r="EG105" s="22"/>
      <c r="EH105" s="22"/>
      <c r="EI105" s="22"/>
      <c r="EJ105" s="22"/>
      <c r="EK105" s="13"/>
      <c r="EL105" s="80">
        <v>110000</v>
      </c>
      <c r="EM105" s="80">
        <v>110000</v>
      </c>
      <c r="EN105" s="93">
        <v>0</v>
      </c>
      <c r="EO105" s="94">
        <v>0</v>
      </c>
      <c r="EP105" s="22"/>
      <c r="EQ105" s="110">
        <v>3.4242147226181956E-2</v>
      </c>
      <c r="ER105" s="110">
        <v>3.3973485130294544E-2</v>
      </c>
      <c r="ES105" s="22"/>
      <c r="ET105" s="22"/>
      <c r="EU105" s="22"/>
      <c r="EV105" s="22"/>
      <c r="EW105" s="22"/>
      <c r="EX105" s="22"/>
      <c r="EY105" s="22"/>
      <c r="EZ105" s="22"/>
      <c r="FA105" s="22"/>
      <c r="FB105" s="13"/>
      <c r="FC105" s="80">
        <v>0</v>
      </c>
      <c r="FD105" s="80">
        <v>0</v>
      </c>
      <c r="FE105" s="93">
        <v>0</v>
      </c>
      <c r="FF105" s="94" t="s">
        <v>589</v>
      </c>
      <c r="FG105" s="22"/>
      <c r="FH105" s="110">
        <v>0</v>
      </c>
      <c r="FI105" s="110">
        <v>0</v>
      </c>
      <c r="FJ105" s="22"/>
      <c r="FK105" s="22"/>
      <c r="FL105" s="22"/>
      <c r="FM105" s="22"/>
      <c r="FN105" s="22"/>
      <c r="FO105" s="22"/>
      <c r="FP105" s="22"/>
      <c r="FQ105" s="22"/>
      <c r="FR105" s="22"/>
      <c r="FS105" s="13"/>
    </row>
    <row r="106" spans="1:175" x14ac:dyDescent="0.2">
      <c r="A106" s="42">
        <v>695</v>
      </c>
      <c r="B106" s="46"/>
      <c r="C106" s="86" t="str">
        <f t="shared" si="40"/>
        <v>Übrige versicherungstechnische Rückstellungen</v>
      </c>
      <c r="D106" s="46"/>
      <c r="E106" s="46"/>
      <c r="F106" s="80">
        <f t="shared" si="38"/>
        <v>938047.01329373068</v>
      </c>
      <c r="G106" s="80">
        <f t="shared" si="39"/>
        <v>924042.6534500001</v>
      </c>
      <c r="H106" s="93">
        <f t="shared" si="27"/>
        <v>14004.359843730577</v>
      </c>
      <c r="I106" s="94">
        <f t="shared" si="29"/>
        <v>1.5155533991254577E-2</v>
      </c>
      <c r="J106" s="22"/>
      <c r="K106" s="110">
        <f t="shared" si="41"/>
        <v>5.9432371271185861E-3</v>
      </c>
      <c r="L106" s="110">
        <f t="shared" si="42"/>
        <v>5.1870749159742642E-3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13"/>
      <c r="W106" s="80">
        <v>126016.24400000001</v>
      </c>
      <c r="X106" s="80">
        <v>129922.568</v>
      </c>
      <c r="Y106" s="93">
        <v>-3906.3239999999932</v>
      </c>
      <c r="Z106" s="94">
        <v>-3.0066554718961469E-2</v>
      </c>
      <c r="AA106" s="22"/>
      <c r="AB106" s="110">
        <v>1.761802031526287E-3</v>
      </c>
      <c r="AC106" s="110">
        <v>1.9413953309377434E-3</v>
      </c>
      <c r="AD106" s="22"/>
      <c r="AE106" s="22"/>
      <c r="AF106" s="22"/>
      <c r="AG106" s="22"/>
      <c r="AH106" s="22"/>
      <c r="AI106" s="22"/>
      <c r="AJ106" s="22"/>
      <c r="AK106" s="22"/>
      <c r="AL106" s="22"/>
      <c r="AM106" s="13"/>
      <c r="AN106" s="80">
        <v>285984</v>
      </c>
      <c r="AO106" s="80">
        <v>341957</v>
      </c>
      <c r="AP106" s="93">
        <v>-55973</v>
      </c>
      <c r="AQ106" s="94">
        <v>-0.16368432288270163</v>
      </c>
      <c r="AR106" s="22"/>
      <c r="AS106" s="110">
        <v>1.1657780614435093E-2</v>
      </c>
      <c r="AT106" s="110">
        <v>6.7965122332050952E-3</v>
      </c>
      <c r="AU106" s="22"/>
      <c r="AV106" s="22"/>
      <c r="AW106" s="22"/>
      <c r="AX106" s="22"/>
      <c r="AY106" s="22"/>
      <c r="AZ106" s="22"/>
      <c r="BA106" s="22"/>
      <c r="BB106" s="22"/>
      <c r="BC106" s="22"/>
      <c r="BD106" s="13"/>
      <c r="BE106" s="80">
        <v>400432.85400999954</v>
      </c>
      <c r="BF106" s="80">
        <v>364601.85042000003</v>
      </c>
      <c r="BG106" s="93">
        <v>35831.003589999513</v>
      </c>
      <c r="BH106" s="94">
        <v>9.8274332806386644E-2</v>
      </c>
      <c r="BI106" s="22"/>
      <c r="BJ106" s="110">
        <v>2.1897415444396679E-2</v>
      </c>
      <c r="BK106" s="110">
        <v>2.0533924869586995E-2</v>
      </c>
      <c r="BL106" s="22"/>
      <c r="BM106" s="22"/>
      <c r="BN106" s="22"/>
      <c r="BO106" s="22"/>
      <c r="BP106" s="22"/>
      <c r="BQ106" s="22"/>
      <c r="BR106" s="22"/>
      <c r="BS106" s="22"/>
      <c r="BT106" s="22"/>
      <c r="BU106" s="13"/>
      <c r="BV106" s="80">
        <v>11600</v>
      </c>
      <c r="BW106" s="80">
        <v>9900</v>
      </c>
      <c r="BX106" s="93">
        <v>1700</v>
      </c>
      <c r="BY106" s="94">
        <v>0.17171717171717171</v>
      </c>
      <c r="BZ106" s="22"/>
      <c r="CA106" s="110">
        <v>6.2536510015864842E-4</v>
      </c>
      <c r="CB106" s="110">
        <v>5.4688292028970149E-4</v>
      </c>
      <c r="CC106" s="22"/>
      <c r="CD106" s="22"/>
      <c r="CE106" s="22"/>
      <c r="CF106" s="22"/>
      <c r="CG106" s="22"/>
      <c r="CH106" s="22"/>
      <c r="CI106" s="22"/>
      <c r="CJ106" s="22"/>
      <c r="CK106" s="22"/>
      <c r="CL106" s="13"/>
      <c r="CM106" s="80">
        <v>0</v>
      </c>
      <c r="CN106" s="80">
        <v>0</v>
      </c>
      <c r="CO106" s="93">
        <v>0</v>
      </c>
      <c r="CP106" s="94" t="s">
        <v>589</v>
      </c>
      <c r="CQ106" s="22"/>
      <c r="CR106" s="110">
        <v>0</v>
      </c>
      <c r="CS106" s="110">
        <v>0</v>
      </c>
      <c r="CT106" s="22"/>
      <c r="CU106" s="22"/>
      <c r="CV106" s="22"/>
      <c r="CW106" s="22"/>
      <c r="CX106" s="22"/>
      <c r="CY106" s="22"/>
      <c r="CZ106" s="22"/>
      <c r="DA106" s="22"/>
      <c r="DB106" s="22"/>
      <c r="DC106" s="13"/>
      <c r="DD106" s="80">
        <v>59839.651539999999</v>
      </c>
      <c r="DE106" s="80">
        <v>43084.011230000004</v>
      </c>
      <c r="DF106" s="93">
        <v>16755.640309999995</v>
      </c>
      <c r="DG106" s="94">
        <v>0.38890622835816191</v>
      </c>
      <c r="DH106" s="22"/>
      <c r="DI106" s="110">
        <v>1.6311097936599156E-2</v>
      </c>
      <c r="DJ106" s="110">
        <v>1.1721083812050124E-2</v>
      </c>
      <c r="DK106" s="22"/>
      <c r="DL106" s="22"/>
      <c r="DM106" s="22"/>
      <c r="DN106" s="22"/>
      <c r="DO106" s="22"/>
      <c r="DP106" s="22"/>
      <c r="DQ106" s="22"/>
      <c r="DR106" s="22"/>
      <c r="DS106" s="22"/>
      <c r="DT106" s="13"/>
      <c r="DU106" s="80">
        <v>5613.1809999999996</v>
      </c>
      <c r="DV106" s="80">
        <v>5613.1809999999996</v>
      </c>
      <c r="DW106" s="93">
        <v>0</v>
      </c>
      <c r="DX106" s="94">
        <v>0</v>
      </c>
      <c r="DY106" s="22"/>
      <c r="DZ106" s="110">
        <v>7.467467404473914E-4</v>
      </c>
      <c r="EA106" s="110">
        <v>7.2240853123836841E-4</v>
      </c>
      <c r="EB106" s="22"/>
      <c r="EC106" s="22"/>
      <c r="ED106" s="22"/>
      <c r="EE106" s="22"/>
      <c r="EF106" s="22"/>
      <c r="EG106" s="22"/>
      <c r="EH106" s="22"/>
      <c r="EI106" s="22"/>
      <c r="EJ106" s="22"/>
      <c r="EK106" s="13"/>
      <c r="EL106" s="80">
        <v>48561.08274373108</v>
      </c>
      <c r="EM106" s="80">
        <v>28964.042799999999</v>
      </c>
      <c r="EN106" s="93">
        <v>19597.039943731081</v>
      </c>
      <c r="EO106" s="94">
        <v>0.67659891538798167</v>
      </c>
      <c r="EP106" s="22"/>
      <c r="EQ106" s="110">
        <v>1.5116688588851308E-2</v>
      </c>
      <c r="ER106" s="110">
        <v>8.9455407034455883E-3</v>
      </c>
      <c r="ES106" s="22"/>
      <c r="ET106" s="22"/>
      <c r="EU106" s="22"/>
      <c r="EV106" s="22"/>
      <c r="EW106" s="22"/>
      <c r="EX106" s="22"/>
      <c r="EY106" s="22"/>
      <c r="EZ106" s="22"/>
      <c r="FA106" s="22"/>
      <c r="FB106" s="13"/>
      <c r="FC106" s="80">
        <v>0</v>
      </c>
      <c r="FD106" s="80">
        <v>0</v>
      </c>
      <c r="FE106" s="93">
        <v>0</v>
      </c>
      <c r="FF106" s="94" t="s">
        <v>589</v>
      </c>
      <c r="FG106" s="22"/>
      <c r="FH106" s="110">
        <v>0</v>
      </c>
      <c r="FI106" s="110">
        <v>0</v>
      </c>
      <c r="FJ106" s="22"/>
      <c r="FK106" s="22"/>
      <c r="FL106" s="22"/>
      <c r="FM106" s="22"/>
      <c r="FN106" s="22"/>
      <c r="FO106" s="22"/>
      <c r="FP106" s="22"/>
      <c r="FQ106" s="22"/>
      <c r="FR106" s="22"/>
      <c r="FS106" s="13"/>
    </row>
    <row r="107" spans="1:175" x14ac:dyDescent="0.2">
      <c r="A107" s="42">
        <v>696</v>
      </c>
      <c r="B107" s="46"/>
      <c r="C107" s="86" t="str">
        <f t="shared" si="40"/>
        <v>Teuerungsrückstellungen</v>
      </c>
      <c r="D107" s="46"/>
      <c r="E107" s="46"/>
      <c r="F107" s="80">
        <f>+SUBTOTAL(9,F108:F114)</f>
        <v>1958362.0012146106</v>
      </c>
      <c r="G107" s="80">
        <f>+SUBTOTAL(9,G108:G114)</f>
        <v>1972049.1155060916</v>
      </c>
      <c r="H107" s="93">
        <f t="shared" si="27"/>
        <v>-13687.114291480975</v>
      </c>
      <c r="I107" s="94">
        <f t="shared" si="29"/>
        <v>-6.9405544638113659E-3</v>
      </c>
      <c r="J107" s="22"/>
      <c r="K107" s="110">
        <f t="shared" ref="K107" si="43">+IFERROR(F107/F$88,"")</f>
        <v>1.2407704079872598E-2</v>
      </c>
      <c r="L107" s="110">
        <f t="shared" ref="L107" si="44">+IFERROR(G107/G$88,"")</f>
        <v>1.1070015504067185E-2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13"/>
      <c r="W107" s="80">
        <v>634850.27734000015</v>
      </c>
      <c r="X107" s="80">
        <v>634419.41386000009</v>
      </c>
      <c r="Y107" s="93">
        <v>430.86348000005819</v>
      </c>
      <c r="Z107" s="94">
        <v>6.791461146791189E-4</v>
      </c>
      <c r="AA107" s="22"/>
      <c r="AB107" s="110">
        <v>8.8756851722436598E-3</v>
      </c>
      <c r="AC107" s="110">
        <v>9.4799456852181687E-3</v>
      </c>
      <c r="AD107" s="22"/>
      <c r="AE107" s="22"/>
      <c r="AF107" s="22"/>
      <c r="AG107" s="22"/>
      <c r="AH107" s="22"/>
      <c r="AI107" s="22"/>
      <c r="AJ107" s="22"/>
      <c r="AK107" s="22"/>
      <c r="AL107" s="22"/>
      <c r="AM107" s="13"/>
      <c r="AN107" s="80">
        <v>352597.73756423994</v>
      </c>
      <c r="AO107" s="80">
        <v>352440.80047423998</v>
      </c>
      <c r="AP107" s="93">
        <v>156.93708999996306</v>
      </c>
      <c r="AQ107" s="94">
        <v>4.452863850858968E-4</v>
      </c>
      <c r="AR107" s="22"/>
      <c r="AS107" s="110">
        <v>1.4373206436968742E-2</v>
      </c>
      <c r="AT107" s="110">
        <v>7.004881350297751E-3</v>
      </c>
      <c r="AU107" s="22"/>
      <c r="AV107" s="22"/>
      <c r="AW107" s="22"/>
      <c r="AX107" s="22"/>
      <c r="AY107" s="22"/>
      <c r="AZ107" s="22"/>
      <c r="BA107" s="22"/>
      <c r="BB107" s="22"/>
      <c r="BC107" s="22"/>
      <c r="BD107" s="13"/>
      <c r="BE107" s="80">
        <v>154586.26466333331</v>
      </c>
      <c r="BF107" s="80">
        <v>154574.34803000005</v>
      </c>
      <c r="BG107" s="93">
        <v>11.91663333325414</v>
      </c>
      <c r="BH107" s="94">
        <v>7.7093214269519095E-5</v>
      </c>
      <c r="BI107" s="22"/>
      <c r="BJ107" s="110">
        <v>8.4534513725138469E-3</v>
      </c>
      <c r="BK107" s="110">
        <v>8.7054359311592375E-3</v>
      </c>
      <c r="BL107" s="22"/>
      <c r="BM107" s="22"/>
      <c r="BN107" s="22"/>
      <c r="BO107" s="22"/>
      <c r="BP107" s="22"/>
      <c r="BQ107" s="22"/>
      <c r="BR107" s="22"/>
      <c r="BS107" s="22"/>
      <c r="BT107" s="22"/>
      <c r="BU107" s="13"/>
      <c r="BV107" s="80">
        <v>192462.45146499906</v>
      </c>
      <c r="BW107" s="80">
        <v>192390.70546499896</v>
      </c>
      <c r="BX107" s="93">
        <v>71.746000000101048</v>
      </c>
      <c r="BY107" s="94">
        <v>3.7291822298124444E-4</v>
      </c>
      <c r="BZ107" s="22"/>
      <c r="CA107" s="110">
        <v>1.0375801744585186E-2</v>
      </c>
      <c r="CB107" s="110">
        <v>1.0627797054676208E-2</v>
      </c>
      <c r="CC107" s="22"/>
      <c r="CD107" s="22"/>
      <c r="CE107" s="22"/>
      <c r="CF107" s="22"/>
      <c r="CG107" s="22"/>
      <c r="CH107" s="22"/>
      <c r="CI107" s="22"/>
      <c r="CJ107" s="22"/>
      <c r="CK107" s="22"/>
      <c r="CL107" s="13"/>
      <c r="CM107" s="80">
        <v>109999.99992</v>
      </c>
      <c r="CN107" s="80">
        <v>112999.99974000001</v>
      </c>
      <c r="CO107" s="93">
        <v>-2999.9998200000118</v>
      </c>
      <c r="CP107" s="94">
        <v>-2.6548671034536842E-2</v>
      </c>
      <c r="CQ107" s="22"/>
      <c r="CR107" s="110">
        <v>1.0586987889959178E-2</v>
      </c>
      <c r="CS107" s="110">
        <v>1.1062896743449581E-2</v>
      </c>
      <c r="CT107" s="22"/>
      <c r="CU107" s="22"/>
      <c r="CV107" s="22"/>
      <c r="CW107" s="22"/>
      <c r="CX107" s="22"/>
      <c r="CY107" s="22"/>
      <c r="CZ107" s="22"/>
      <c r="DA107" s="22"/>
      <c r="DB107" s="22"/>
      <c r="DC107" s="13"/>
      <c r="DD107" s="80">
        <v>44325.196646666671</v>
      </c>
      <c r="DE107" s="80">
        <v>55325.213000000003</v>
      </c>
      <c r="DF107" s="93">
        <v>-11000.016353333333</v>
      </c>
      <c r="DG107" s="94">
        <v>-0.19882465438196018</v>
      </c>
      <c r="DH107" s="22"/>
      <c r="DI107" s="110">
        <v>1.2082166338811479E-2</v>
      </c>
      <c r="DJ107" s="110">
        <v>1.5051325073487708E-2</v>
      </c>
      <c r="DK107" s="22"/>
      <c r="DL107" s="22"/>
      <c r="DM107" s="22"/>
      <c r="DN107" s="22"/>
      <c r="DO107" s="22"/>
      <c r="DP107" s="22"/>
      <c r="DQ107" s="22"/>
      <c r="DR107" s="22"/>
      <c r="DS107" s="22"/>
      <c r="DT107" s="13"/>
      <c r="DU107" s="80">
        <v>230666.716992414</v>
      </c>
      <c r="DV107" s="80">
        <v>230975.30502389552</v>
      </c>
      <c r="DW107" s="93">
        <v>-308.58803148151492</v>
      </c>
      <c r="DX107" s="94">
        <v>-1.3360217511113603E-3</v>
      </c>
      <c r="DY107" s="22"/>
      <c r="DZ107" s="110">
        <v>3.0686631883736885E-2</v>
      </c>
      <c r="EA107" s="110">
        <v>2.9726198185065923E-2</v>
      </c>
      <c r="EB107" s="22"/>
      <c r="EC107" s="22"/>
      <c r="ED107" s="22"/>
      <c r="EE107" s="22"/>
      <c r="EF107" s="22"/>
      <c r="EG107" s="22"/>
      <c r="EH107" s="22"/>
      <c r="EI107" s="22"/>
      <c r="EJ107" s="22"/>
      <c r="EK107" s="13"/>
      <c r="EL107" s="80">
        <v>236314.60776133332</v>
      </c>
      <c r="EM107" s="80">
        <v>236364.58105133334</v>
      </c>
      <c r="EN107" s="93">
        <v>-49.973290000023553</v>
      </c>
      <c r="EO107" s="94">
        <v>-2.114246126798669E-4</v>
      </c>
      <c r="EP107" s="22"/>
      <c r="EQ107" s="110">
        <v>7.3562905369645604E-2</v>
      </c>
      <c r="ER107" s="110">
        <v>7.3001168906143388E-2</v>
      </c>
      <c r="ES107" s="22"/>
      <c r="ET107" s="22"/>
      <c r="EU107" s="22"/>
      <c r="EV107" s="22"/>
      <c r="EW107" s="22"/>
      <c r="EX107" s="22"/>
      <c r="EY107" s="22"/>
      <c r="EZ107" s="22"/>
      <c r="FA107" s="22"/>
      <c r="FB107" s="13"/>
      <c r="FC107" s="80">
        <v>2558.7488616239775</v>
      </c>
      <c r="FD107" s="80">
        <v>2558.7488616239775</v>
      </c>
      <c r="FE107" s="93">
        <v>0</v>
      </c>
      <c r="FF107" s="94">
        <v>0</v>
      </c>
      <c r="FG107" s="22"/>
      <c r="FH107" s="110">
        <v>1.6844354242174803E-2</v>
      </c>
      <c r="FI107" s="110">
        <v>1.6971488993447848E-2</v>
      </c>
      <c r="FJ107" s="22"/>
      <c r="FK107" s="22"/>
      <c r="FL107" s="22"/>
      <c r="FM107" s="22"/>
      <c r="FN107" s="22"/>
      <c r="FO107" s="22"/>
      <c r="FP107" s="22"/>
      <c r="FQ107" s="22"/>
      <c r="FR107" s="22"/>
      <c r="FS107" s="13"/>
    </row>
    <row r="108" spans="1:175" x14ac:dyDescent="0.2">
      <c r="A108" s="42">
        <v>697</v>
      </c>
      <c r="B108" s="46"/>
      <c r="C108" s="46"/>
      <c r="D108" s="79" t="str">
        <f t="shared" ref="D108:D114" si="45">VLOOKUP($A108&amp;D$1,TEXTDF,(SPRCODE="DE")*2+(SPRCODE="FR")*3,FALSE)</f>
        <v>Stand Anfang Jahr</v>
      </c>
      <c r="E108" s="74"/>
      <c r="F108" s="75">
        <f t="shared" ref="F108:F114" si="46">+W108*$G$5+AN108*$H$5+BE108*$I$5+BV108*$K$5+CM108*$L$5+DD108*$M$5+DU108*$N$5+EL108*$P$5+FC108*$Q$5</f>
        <v>1972049.1155060921</v>
      </c>
      <c r="G108" s="75">
        <f t="shared" ref="G108:G114" si="47">+X108*$G$5+AO108*$H$5+BF108*$I$5+BW108*$K$5+CN108*$L$5+DE108*$M$5+DV108*$N$5+EM108*$P$5+FD108*$Q$5</f>
        <v>3019136.8589901431</v>
      </c>
      <c r="H108" s="76">
        <f t="shared" si="27"/>
        <v>-1047087.743484051</v>
      </c>
      <c r="I108" s="87">
        <f t="shared" si="29"/>
        <v>-0.34681691900323008</v>
      </c>
      <c r="J108" s="22"/>
      <c r="K108" s="30"/>
      <c r="L108" s="30"/>
      <c r="M108" s="22"/>
      <c r="N108" s="22"/>
      <c r="O108" s="22"/>
      <c r="P108" s="22"/>
      <c r="Q108" s="22"/>
      <c r="R108" s="22"/>
      <c r="S108" s="22"/>
      <c r="T108" s="22"/>
      <c r="U108" s="22"/>
      <c r="V108" s="13"/>
      <c r="W108" s="75">
        <v>634419.41386000009</v>
      </c>
      <c r="X108" s="75">
        <v>883293.55839000002</v>
      </c>
      <c r="Y108" s="76">
        <v>-248874.14452999993</v>
      </c>
      <c r="Z108" s="87">
        <v>-0.28175700158351513</v>
      </c>
      <c r="AA108" s="22"/>
      <c r="AB108" s="30"/>
      <c r="AC108" s="30"/>
      <c r="AD108" s="22"/>
      <c r="AE108" s="22"/>
      <c r="AF108" s="22"/>
      <c r="AG108" s="22"/>
      <c r="AH108" s="22"/>
      <c r="AI108" s="22"/>
      <c r="AJ108" s="22"/>
      <c r="AK108" s="22"/>
      <c r="AL108" s="22"/>
      <c r="AM108" s="13"/>
      <c r="AN108" s="75">
        <v>352440.80047423998</v>
      </c>
      <c r="AO108" s="75">
        <v>651309.80047423998</v>
      </c>
      <c r="AP108" s="76">
        <v>-298869</v>
      </c>
      <c r="AQ108" s="87">
        <v>-0.45887379520833815</v>
      </c>
      <c r="AR108" s="22"/>
      <c r="AS108" s="30"/>
      <c r="AT108" s="30"/>
      <c r="AU108" s="22"/>
      <c r="AV108" s="22"/>
      <c r="AW108" s="22"/>
      <c r="AX108" s="22"/>
      <c r="AY108" s="22"/>
      <c r="AZ108" s="22"/>
      <c r="BA108" s="22"/>
      <c r="BB108" s="22"/>
      <c r="BC108" s="22"/>
      <c r="BD108" s="13"/>
      <c r="BE108" s="75">
        <v>154574.34802999999</v>
      </c>
      <c r="BF108" s="75">
        <v>253824.76903000002</v>
      </c>
      <c r="BG108" s="76">
        <v>-99250.421000000031</v>
      </c>
      <c r="BH108" s="87">
        <v>-0.39101944770515851</v>
      </c>
      <c r="BI108" s="22"/>
      <c r="BJ108" s="30"/>
      <c r="BK108" s="30"/>
      <c r="BL108" s="22"/>
      <c r="BM108" s="22"/>
      <c r="BN108" s="22"/>
      <c r="BO108" s="22"/>
      <c r="BP108" s="22"/>
      <c r="BQ108" s="22"/>
      <c r="BR108" s="22"/>
      <c r="BS108" s="22"/>
      <c r="BT108" s="22"/>
      <c r="BU108" s="13"/>
      <c r="BV108" s="75">
        <v>192390.70546499908</v>
      </c>
      <c r="BW108" s="75">
        <v>316408.80156499904</v>
      </c>
      <c r="BX108" s="76">
        <v>-124018.09609999997</v>
      </c>
      <c r="BY108" s="87">
        <v>-0.39195526637245981</v>
      </c>
      <c r="BZ108" s="22"/>
      <c r="CA108" s="30"/>
      <c r="CB108" s="30"/>
      <c r="CC108" s="22"/>
      <c r="CD108" s="22"/>
      <c r="CE108" s="22"/>
      <c r="CF108" s="22"/>
      <c r="CG108" s="22"/>
      <c r="CH108" s="22"/>
      <c r="CI108" s="22"/>
      <c r="CJ108" s="22"/>
      <c r="CK108" s="22"/>
      <c r="CL108" s="13"/>
      <c r="CM108" s="75">
        <v>112999.99974</v>
      </c>
      <c r="CN108" s="75">
        <v>190921.55239999999</v>
      </c>
      <c r="CO108" s="76">
        <v>-77921.552659999987</v>
      </c>
      <c r="CP108" s="87">
        <v>-0.408133873208544</v>
      </c>
      <c r="CQ108" s="22"/>
      <c r="CR108" s="30"/>
      <c r="CS108" s="30"/>
      <c r="CT108" s="22"/>
      <c r="CU108" s="22"/>
      <c r="CV108" s="22"/>
      <c r="CW108" s="22"/>
      <c r="CX108" s="22"/>
      <c r="CY108" s="22"/>
      <c r="CZ108" s="22"/>
      <c r="DA108" s="22"/>
      <c r="DB108" s="22"/>
      <c r="DC108" s="13"/>
      <c r="DD108" s="75">
        <v>55325.213000000003</v>
      </c>
      <c r="DE108" s="75">
        <v>80325.805999999997</v>
      </c>
      <c r="DF108" s="76">
        <v>-25000.592999999993</v>
      </c>
      <c r="DG108" s="87">
        <v>-0.31123986480758115</v>
      </c>
      <c r="DH108" s="22"/>
      <c r="DI108" s="30"/>
      <c r="DJ108" s="30"/>
      <c r="DK108" s="22"/>
      <c r="DL108" s="22"/>
      <c r="DM108" s="22"/>
      <c r="DN108" s="22"/>
      <c r="DO108" s="22"/>
      <c r="DP108" s="22"/>
      <c r="DQ108" s="22"/>
      <c r="DR108" s="22"/>
      <c r="DS108" s="22"/>
      <c r="DT108" s="13"/>
      <c r="DU108" s="75">
        <v>230975.30502389549</v>
      </c>
      <c r="DV108" s="75">
        <v>404468.34382794704</v>
      </c>
      <c r="DW108" s="76">
        <v>-173493.03880405155</v>
      </c>
      <c r="DX108" s="87">
        <v>-0.42894095780670571</v>
      </c>
      <c r="DY108" s="22"/>
      <c r="DZ108" s="30"/>
      <c r="EA108" s="30"/>
      <c r="EB108" s="22"/>
      <c r="EC108" s="22"/>
      <c r="ED108" s="22"/>
      <c r="EE108" s="22"/>
      <c r="EF108" s="22"/>
      <c r="EG108" s="22"/>
      <c r="EH108" s="22"/>
      <c r="EI108" s="22"/>
      <c r="EJ108" s="22"/>
      <c r="EK108" s="13"/>
      <c r="EL108" s="75">
        <v>236364.58105133334</v>
      </c>
      <c r="EM108" s="75">
        <v>236025.47844133334</v>
      </c>
      <c r="EN108" s="76">
        <v>339.10261000000173</v>
      </c>
      <c r="EO108" s="87">
        <v>1.4367203584941812E-3</v>
      </c>
      <c r="EP108" s="22"/>
      <c r="EQ108" s="30"/>
      <c r="ER108" s="30"/>
      <c r="ES108" s="22"/>
      <c r="ET108" s="22"/>
      <c r="EU108" s="22"/>
      <c r="EV108" s="22"/>
      <c r="EW108" s="22"/>
      <c r="EX108" s="22"/>
      <c r="EY108" s="22"/>
      <c r="EZ108" s="22"/>
      <c r="FA108" s="22"/>
      <c r="FB108" s="13"/>
      <c r="FC108" s="75">
        <v>2558.7488616239775</v>
      </c>
      <c r="FD108" s="75">
        <v>2558.7488616239775</v>
      </c>
      <c r="FE108" s="76">
        <v>0</v>
      </c>
      <c r="FF108" s="87">
        <v>0</v>
      </c>
      <c r="FG108" s="22"/>
      <c r="FH108" s="30"/>
      <c r="FI108" s="30"/>
      <c r="FJ108" s="22"/>
      <c r="FK108" s="22"/>
      <c r="FL108" s="22"/>
      <c r="FM108" s="22"/>
      <c r="FN108" s="22"/>
      <c r="FO108" s="22"/>
      <c r="FP108" s="22"/>
      <c r="FQ108" s="22"/>
      <c r="FR108" s="22"/>
      <c r="FS108" s="13"/>
    </row>
    <row r="109" spans="1:175" x14ac:dyDescent="0.2">
      <c r="A109" s="42">
        <v>698</v>
      </c>
      <c r="B109" s="46"/>
      <c r="C109" s="46"/>
      <c r="D109" s="79" t="str">
        <f t="shared" si="45"/>
        <v>Teuerungsprämien brutto</v>
      </c>
      <c r="E109" s="74"/>
      <c r="F109" s="75">
        <f t="shared" si="46"/>
        <v>16290.538225555556</v>
      </c>
      <c r="G109" s="75">
        <f t="shared" si="47"/>
        <v>16099.880140123456</v>
      </c>
      <c r="H109" s="76">
        <f t="shared" si="27"/>
        <v>190.65808543210005</v>
      </c>
      <c r="I109" s="87">
        <f t="shared" si="29"/>
        <v>1.1842205269401385E-2</v>
      </c>
      <c r="J109" s="22"/>
      <c r="K109" s="30"/>
      <c r="L109" s="30"/>
      <c r="M109" s="22"/>
      <c r="N109" s="22"/>
      <c r="O109" s="22"/>
      <c r="P109" s="22"/>
      <c r="Q109" s="22"/>
      <c r="R109" s="22"/>
      <c r="S109" s="22"/>
      <c r="T109" s="22"/>
      <c r="U109" s="22"/>
      <c r="V109" s="13"/>
      <c r="W109" s="75">
        <v>4573.9917800000003</v>
      </c>
      <c r="X109" s="75">
        <v>4042.2969499999999</v>
      </c>
      <c r="Y109" s="76">
        <v>531.69483000000037</v>
      </c>
      <c r="Z109" s="87">
        <v>0.13153284792696884</v>
      </c>
      <c r="AA109" s="22"/>
      <c r="AB109" s="30"/>
      <c r="AC109" s="30"/>
      <c r="AD109" s="22"/>
      <c r="AE109" s="22"/>
      <c r="AF109" s="22"/>
      <c r="AG109" s="22"/>
      <c r="AH109" s="22"/>
      <c r="AI109" s="22"/>
      <c r="AJ109" s="22"/>
      <c r="AK109" s="22"/>
      <c r="AL109" s="22"/>
      <c r="AM109" s="13"/>
      <c r="AN109" s="75">
        <v>3529.2736800000002</v>
      </c>
      <c r="AO109" s="75">
        <v>4293</v>
      </c>
      <c r="AP109" s="76">
        <v>-763.72631999999976</v>
      </c>
      <c r="AQ109" s="87">
        <v>-0.17790037735849051</v>
      </c>
      <c r="AR109" s="22"/>
      <c r="AS109" s="30"/>
      <c r="AT109" s="30"/>
      <c r="AU109" s="22"/>
      <c r="AV109" s="22"/>
      <c r="AW109" s="22"/>
      <c r="AX109" s="22"/>
      <c r="AY109" s="22"/>
      <c r="AZ109" s="22"/>
      <c r="BA109" s="22"/>
      <c r="BB109" s="22"/>
      <c r="BC109" s="22"/>
      <c r="BD109" s="13"/>
      <c r="BE109" s="75">
        <v>1637.0309500000001</v>
      </c>
      <c r="BF109" s="75">
        <v>1617.1029999999998</v>
      </c>
      <c r="BG109" s="76">
        <v>19.927950000000237</v>
      </c>
      <c r="BH109" s="87">
        <v>1.2323241005675056E-2</v>
      </c>
      <c r="BI109" s="22"/>
      <c r="BJ109" s="30"/>
      <c r="BK109" s="30"/>
      <c r="BL109" s="22"/>
      <c r="BM109" s="22"/>
      <c r="BN109" s="22"/>
      <c r="BO109" s="22"/>
      <c r="BP109" s="22"/>
      <c r="BQ109" s="22"/>
      <c r="BR109" s="22"/>
      <c r="BS109" s="22"/>
      <c r="BT109" s="22"/>
      <c r="BU109" s="13"/>
      <c r="BV109" s="75">
        <v>2230.6990000000001</v>
      </c>
      <c r="BW109" s="75">
        <v>2053.4353799999999</v>
      </c>
      <c r="BX109" s="76">
        <v>177.26362000000017</v>
      </c>
      <c r="BY109" s="87">
        <v>8.6325394860977012E-2</v>
      </c>
      <c r="BZ109" s="22"/>
      <c r="CA109" s="30"/>
      <c r="CB109" s="30"/>
      <c r="CC109" s="22"/>
      <c r="CD109" s="22"/>
      <c r="CE109" s="22"/>
      <c r="CF109" s="22"/>
      <c r="CG109" s="22"/>
      <c r="CH109" s="22"/>
      <c r="CI109" s="22"/>
      <c r="CJ109" s="22"/>
      <c r="CK109" s="22"/>
      <c r="CL109" s="13"/>
      <c r="CM109" s="75">
        <v>888.57954000000007</v>
      </c>
      <c r="CN109" s="75">
        <v>870.03489000000013</v>
      </c>
      <c r="CO109" s="76">
        <v>18.544649999999933</v>
      </c>
      <c r="CP109" s="87">
        <v>2.1314834856795084E-2</v>
      </c>
      <c r="CQ109" s="22"/>
      <c r="CR109" s="30"/>
      <c r="CS109" s="30"/>
      <c r="CT109" s="22"/>
      <c r="CU109" s="22"/>
      <c r="CV109" s="22"/>
      <c r="CW109" s="22"/>
      <c r="CX109" s="22"/>
      <c r="CY109" s="22"/>
      <c r="CZ109" s="22"/>
      <c r="DA109" s="22"/>
      <c r="DB109" s="22"/>
      <c r="DC109" s="13"/>
      <c r="DD109" s="75">
        <v>311.43890000000005</v>
      </c>
      <c r="DE109" s="75">
        <v>318.084</v>
      </c>
      <c r="DF109" s="76">
        <v>-6.6450999999999567</v>
      </c>
      <c r="DG109" s="87">
        <v>-2.0891022497201872E-2</v>
      </c>
      <c r="DH109" s="22"/>
      <c r="DI109" s="30"/>
      <c r="DJ109" s="30"/>
      <c r="DK109" s="22"/>
      <c r="DL109" s="22"/>
      <c r="DM109" s="22"/>
      <c r="DN109" s="22"/>
      <c r="DO109" s="22"/>
      <c r="DP109" s="22"/>
      <c r="DQ109" s="22"/>
      <c r="DR109" s="22"/>
      <c r="DS109" s="22"/>
      <c r="DT109" s="13"/>
      <c r="DU109" s="75">
        <v>1863.6803055555558</v>
      </c>
      <c r="DV109" s="75">
        <v>1715.7190901234576</v>
      </c>
      <c r="DW109" s="76">
        <v>147.96121543209824</v>
      </c>
      <c r="DX109" s="87">
        <v>8.6238601810656235E-2</v>
      </c>
      <c r="DY109" s="22"/>
      <c r="DZ109" s="30"/>
      <c r="EA109" s="30"/>
      <c r="EB109" s="22"/>
      <c r="EC109" s="22"/>
      <c r="ED109" s="22"/>
      <c r="EE109" s="22"/>
      <c r="EF109" s="22"/>
      <c r="EG109" s="22"/>
      <c r="EH109" s="22"/>
      <c r="EI109" s="22"/>
      <c r="EJ109" s="22"/>
      <c r="EK109" s="13"/>
      <c r="EL109" s="75">
        <v>1255.8440700000001</v>
      </c>
      <c r="EM109" s="75">
        <v>1190.2068299999999</v>
      </c>
      <c r="EN109" s="76">
        <v>65.637240000000247</v>
      </c>
      <c r="EO109" s="87">
        <v>5.5147759486475323E-2</v>
      </c>
      <c r="EP109" s="22"/>
      <c r="EQ109" s="30"/>
      <c r="ER109" s="30"/>
      <c r="ES109" s="22"/>
      <c r="ET109" s="22"/>
      <c r="EU109" s="22"/>
      <c r="EV109" s="22"/>
      <c r="EW109" s="22"/>
      <c r="EX109" s="22"/>
      <c r="EY109" s="22"/>
      <c r="EZ109" s="22"/>
      <c r="FA109" s="22"/>
      <c r="FB109" s="13"/>
      <c r="FC109" s="75">
        <v>0</v>
      </c>
      <c r="FD109" s="75">
        <v>0</v>
      </c>
      <c r="FE109" s="76">
        <v>0</v>
      </c>
      <c r="FF109" s="87" t="s">
        <v>589</v>
      </c>
      <c r="FG109" s="22"/>
      <c r="FH109" s="30"/>
      <c r="FI109" s="30"/>
      <c r="FJ109" s="22"/>
      <c r="FK109" s="22"/>
      <c r="FL109" s="22"/>
      <c r="FM109" s="22"/>
      <c r="FN109" s="22"/>
      <c r="FO109" s="22"/>
      <c r="FP109" s="22"/>
      <c r="FQ109" s="22"/>
      <c r="FR109" s="22"/>
      <c r="FS109" s="13"/>
    </row>
    <row r="110" spans="1:175" x14ac:dyDescent="0.2">
      <c r="A110" s="42">
        <v>699</v>
      </c>
      <c r="B110" s="46"/>
      <c r="C110" s="46"/>
      <c r="D110" s="79" t="str">
        <f t="shared" si="45"/>
        <v>Kostenaufwand</v>
      </c>
      <c r="E110" s="74"/>
      <c r="F110" s="75">
        <f t="shared" si="46"/>
        <v>-10860.359147037039</v>
      </c>
      <c r="G110" s="75">
        <f t="shared" si="47"/>
        <v>-10733.239836748973</v>
      </c>
      <c r="H110" s="76">
        <f t="shared" si="27"/>
        <v>-127.11931028806612</v>
      </c>
      <c r="I110" s="87">
        <f t="shared" si="29"/>
        <v>1.1843517169236151E-2</v>
      </c>
      <c r="J110" s="22"/>
      <c r="K110" s="30"/>
      <c r="L110" s="30"/>
      <c r="M110" s="22"/>
      <c r="N110" s="22"/>
      <c r="O110" s="22"/>
      <c r="P110" s="22"/>
      <c r="Q110" s="22"/>
      <c r="R110" s="22"/>
      <c r="S110" s="22"/>
      <c r="T110" s="22"/>
      <c r="U110" s="22"/>
      <c r="V110" s="13"/>
      <c r="W110" s="75">
        <v>-3049.3278499999997</v>
      </c>
      <c r="X110" s="75">
        <v>-2694.86463</v>
      </c>
      <c r="Y110" s="76">
        <v>-354.46321999999964</v>
      </c>
      <c r="Z110" s="87">
        <v>0.13153284808966448</v>
      </c>
      <c r="AA110" s="22"/>
      <c r="AB110" s="30"/>
      <c r="AC110" s="30"/>
      <c r="AD110" s="22"/>
      <c r="AE110" s="22"/>
      <c r="AF110" s="22"/>
      <c r="AG110" s="22"/>
      <c r="AH110" s="22"/>
      <c r="AI110" s="22"/>
      <c r="AJ110" s="22"/>
      <c r="AK110" s="22"/>
      <c r="AL110" s="22"/>
      <c r="AM110" s="13"/>
      <c r="AN110" s="75">
        <v>-2352.8491200000003</v>
      </c>
      <c r="AO110" s="75">
        <v>-2862</v>
      </c>
      <c r="AP110" s="76">
        <v>509.15087999999969</v>
      </c>
      <c r="AQ110" s="87">
        <v>-0.1779003773584904</v>
      </c>
      <c r="AR110" s="22"/>
      <c r="AS110" s="30"/>
      <c r="AT110" s="30"/>
      <c r="AU110" s="22"/>
      <c r="AV110" s="22"/>
      <c r="AW110" s="22"/>
      <c r="AX110" s="22"/>
      <c r="AY110" s="22"/>
      <c r="AZ110" s="22"/>
      <c r="BA110" s="22"/>
      <c r="BB110" s="22"/>
      <c r="BC110" s="22"/>
      <c r="BD110" s="13"/>
      <c r="BE110" s="75">
        <v>-1091.353966666667</v>
      </c>
      <c r="BF110" s="75">
        <v>-1078.069</v>
      </c>
      <c r="BG110" s="76">
        <v>-13.28496666666706</v>
      </c>
      <c r="BH110" s="87">
        <v>1.2322928000588984E-2</v>
      </c>
      <c r="BI110" s="22"/>
      <c r="BJ110" s="30"/>
      <c r="BK110" s="30"/>
      <c r="BL110" s="22"/>
      <c r="BM110" s="22"/>
      <c r="BN110" s="22"/>
      <c r="BO110" s="22"/>
      <c r="BP110" s="22"/>
      <c r="BQ110" s="22"/>
      <c r="BR110" s="22"/>
      <c r="BS110" s="22"/>
      <c r="BT110" s="22"/>
      <c r="BU110" s="13"/>
      <c r="BV110" s="75">
        <v>-1487.133</v>
      </c>
      <c r="BW110" s="75">
        <v>-1368.943</v>
      </c>
      <c r="BX110" s="76">
        <v>-118.19000000000005</v>
      </c>
      <c r="BY110" s="87">
        <v>8.6336684580731404E-2</v>
      </c>
      <c r="BZ110" s="22"/>
      <c r="CA110" s="30"/>
      <c r="CB110" s="30"/>
      <c r="CC110" s="22"/>
      <c r="CD110" s="22"/>
      <c r="CE110" s="22"/>
      <c r="CF110" s="22"/>
      <c r="CG110" s="22"/>
      <c r="CH110" s="22"/>
      <c r="CI110" s="22"/>
      <c r="CJ110" s="22"/>
      <c r="CK110" s="22"/>
      <c r="CL110" s="13"/>
      <c r="CM110" s="75">
        <v>-592.38636000000008</v>
      </c>
      <c r="CN110" s="75">
        <v>-580.02326000000005</v>
      </c>
      <c r="CO110" s="76">
        <v>-12.363100000000031</v>
      </c>
      <c r="CP110" s="87">
        <v>2.1314834856795306E-2</v>
      </c>
      <c r="CQ110" s="22"/>
      <c r="CR110" s="30"/>
      <c r="CS110" s="30"/>
      <c r="CT110" s="22"/>
      <c r="CU110" s="22"/>
      <c r="CV110" s="22"/>
      <c r="CW110" s="22"/>
      <c r="CX110" s="22"/>
      <c r="CY110" s="22"/>
      <c r="CZ110" s="22"/>
      <c r="DA110" s="22"/>
      <c r="DB110" s="22"/>
      <c r="DC110" s="13"/>
      <c r="DD110" s="75">
        <v>-207.62593333333331</v>
      </c>
      <c r="DE110" s="75">
        <v>-212.05600000000001</v>
      </c>
      <c r="DF110" s="76">
        <v>4.4300666666667041</v>
      </c>
      <c r="DG110" s="87">
        <v>-2.0891022497202205E-2</v>
      </c>
      <c r="DH110" s="22"/>
      <c r="DI110" s="30"/>
      <c r="DJ110" s="30"/>
      <c r="DK110" s="22"/>
      <c r="DL110" s="22"/>
      <c r="DM110" s="22"/>
      <c r="DN110" s="22"/>
      <c r="DO110" s="22"/>
      <c r="DP110" s="22"/>
      <c r="DQ110" s="22"/>
      <c r="DR110" s="22"/>
      <c r="DS110" s="22"/>
      <c r="DT110" s="13"/>
      <c r="DU110" s="75">
        <v>-1242.4535370370372</v>
      </c>
      <c r="DV110" s="75">
        <v>-1143.8127267489717</v>
      </c>
      <c r="DW110" s="76">
        <v>-98.640810288065495</v>
      </c>
      <c r="DX110" s="87">
        <v>8.6238601810656235E-2</v>
      </c>
      <c r="DY110" s="22"/>
      <c r="DZ110" s="30"/>
      <c r="EA110" s="30"/>
      <c r="EB110" s="22"/>
      <c r="EC110" s="22"/>
      <c r="ED110" s="22"/>
      <c r="EE110" s="22"/>
      <c r="EF110" s="22"/>
      <c r="EG110" s="22"/>
      <c r="EH110" s="22"/>
      <c r="EI110" s="22"/>
      <c r="EJ110" s="22"/>
      <c r="EK110" s="13"/>
      <c r="EL110" s="75">
        <v>-837.22937999999999</v>
      </c>
      <c r="EM110" s="75">
        <v>-793.4712199999999</v>
      </c>
      <c r="EN110" s="76">
        <v>-43.758160000000089</v>
      </c>
      <c r="EO110" s="87">
        <v>5.5147759486475323E-2</v>
      </c>
      <c r="EP110" s="22"/>
      <c r="EQ110" s="30"/>
      <c r="ER110" s="30"/>
      <c r="ES110" s="22"/>
      <c r="ET110" s="22"/>
      <c r="EU110" s="22"/>
      <c r="EV110" s="22"/>
      <c r="EW110" s="22"/>
      <c r="EX110" s="22"/>
      <c r="EY110" s="22"/>
      <c r="EZ110" s="22"/>
      <c r="FA110" s="22"/>
      <c r="FB110" s="13"/>
      <c r="FC110" s="75">
        <v>0</v>
      </c>
      <c r="FD110" s="75">
        <v>0</v>
      </c>
      <c r="FE110" s="76">
        <v>0</v>
      </c>
      <c r="FF110" s="87" t="s">
        <v>589</v>
      </c>
      <c r="FG110" s="22"/>
      <c r="FH110" s="30"/>
      <c r="FI110" s="30"/>
      <c r="FJ110" s="22"/>
      <c r="FK110" s="22"/>
      <c r="FL110" s="22"/>
      <c r="FM110" s="22"/>
      <c r="FN110" s="22"/>
      <c r="FO110" s="22"/>
      <c r="FP110" s="22"/>
      <c r="FQ110" s="22"/>
      <c r="FR110" s="22"/>
      <c r="FS110" s="13"/>
    </row>
    <row r="111" spans="1:175" x14ac:dyDescent="0.2">
      <c r="A111" s="42">
        <v>700</v>
      </c>
      <c r="B111" s="46"/>
      <c r="C111" s="46"/>
      <c r="D111" s="79" t="str">
        <f t="shared" si="45"/>
        <v>Aufwand für teuerungsbedingte Erhöhungen der Risikorenten</v>
      </c>
      <c r="E111" s="74"/>
      <c r="F111" s="75">
        <f t="shared" si="46"/>
        <v>-4969.9509799999996</v>
      </c>
      <c r="G111" s="75">
        <f t="shared" si="47"/>
        <v>-1589.274190000004</v>
      </c>
      <c r="H111" s="76">
        <f t="shared" si="27"/>
        <v>-3380.6767899999959</v>
      </c>
      <c r="I111" s="87">
        <f t="shared" si="29"/>
        <v>2.1271828431316733</v>
      </c>
      <c r="J111" s="22"/>
      <c r="K111" s="30"/>
      <c r="L111" s="30"/>
      <c r="M111" s="22"/>
      <c r="N111" s="22"/>
      <c r="O111" s="22"/>
      <c r="P111" s="22"/>
      <c r="Q111" s="22"/>
      <c r="R111" s="22"/>
      <c r="S111" s="22"/>
      <c r="T111" s="22"/>
      <c r="U111" s="22"/>
      <c r="V111" s="13"/>
      <c r="W111" s="75">
        <v>-1093.8004500000002</v>
      </c>
      <c r="X111" s="75">
        <v>-221.57684999999998</v>
      </c>
      <c r="Y111" s="76">
        <v>-872.22360000000026</v>
      </c>
      <c r="Z111" s="87">
        <v>3.9364383057165053</v>
      </c>
      <c r="AA111" s="22"/>
      <c r="AB111" s="30"/>
      <c r="AC111" s="30"/>
      <c r="AD111" s="22"/>
      <c r="AE111" s="22"/>
      <c r="AF111" s="22"/>
      <c r="AG111" s="22"/>
      <c r="AH111" s="22"/>
      <c r="AI111" s="22"/>
      <c r="AJ111" s="22"/>
      <c r="AK111" s="22"/>
      <c r="AL111" s="22"/>
      <c r="AM111" s="13"/>
      <c r="AN111" s="75">
        <v>-1019.4874700000001</v>
      </c>
      <c r="AO111" s="75">
        <v>-300</v>
      </c>
      <c r="AP111" s="76">
        <v>-719.48747000000014</v>
      </c>
      <c r="AQ111" s="87">
        <v>2.3982915666666673</v>
      </c>
      <c r="AR111" s="22"/>
      <c r="AS111" s="30"/>
      <c r="AT111" s="30"/>
      <c r="AU111" s="22"/>
      <c r="AV111" s="22"/>
      <c r="AW111" s="22"/>
      <c r="AX111" s="22"/>
      <c r="AY111" s="22"/>
      <c r="AZ111" s="22"/>
      <c r="BA111" s="22"/>
      <c r="BB111" s="22"/>
      <c r="BC111" s="22"/>
      <c r="BD111" s="13"/>
      <c r="BE111" s="75">
        <v>-533.76035000000002</v>
      </c>
      <c r="BF111" s="75">
        <v>-189.45499999999998</v>
      </c>
      <c r="BG111" s="76">
        <v>-344.30535000000003</v>
      </c>
      <c r="BH111" s="87">
        <v>1.8173463355414219</v>
      </c>
      <c r="BI111" s="22"/>
      <c r="BJ111" s="30"/>
      <c r="BK111" s="30"/>
      <c r="BL111" s="22"/>
      <c r="BM111" s="22"/>
      <c r="BN111" s="22"/>
      <c r="BO111" s="22"/>
      <c r="BP111" s="22"/>
      <c r="BQ111" s="22"/>
      <c r="BR111" s="22"/>
      <c r="BS111" s="22"/>
      <c r="BT111" s="22"/>
      <c r="BU111" s="13"/>
      <c r="BV111" s="75">
        <v>-671.81999999999994</v>
      </c>
      <c r="BW111" s="75">
        <v>-198.49200000000002</v>
      </c>
      <c r="BX111" s="76">
        <v>-473.32799999999992</v>
      </c>
      <c r="BY111" s="87">
        <v>2.3846200350643847</v>
      </c>
      <c r="BZ111" s="22"/>
      <c r="CA111" s="30"/>
      <c r="CB111" s="30"/>
      <c r="CC111" s="22"/>
      <c r="CD111" s="22"/>
      <c r="CE111" s="22"/>
      <c r="CF111" s="22"/>
      <c r="CG111" s="22"/>
      <c r="CH111" s="22"/>
      <c r="CI111" s="22"/>
      <c r="CJ111" s="22"/>
      <c r="CK111" s="22"/>
      <c r="CL111" s="13"/>
      <c r="CM111" s="75">
        <v>-108.67361000000004</v>
      </c>
      <c r="CN111" s="75">
        <v>-143.22029000000404</v>
      </c>
      <c r="CO111" s="76">
        <v>34.546680000004002</v>
      </c>
      <c r="CP111" s="87">
        <v>-0.24121358782336655</v>
      </c>
      <c r="CQ111" s="22"/>
      <c r="CR111" s="30"/>
      <c r="CS111" s="30"/>
      <c r="CT111" s="22"/>
      <c r="CU111" s="22"/>
      <c r="CV111" s="22"/>
      <c r="CW111" s="22"/>
      <c r="CX111" s="22"/>
      <c r="CY111" s="22"/>
      <c r="CZ111" s="22"/>
      <c r="DA111" s="22"/>
      <c r="DB111" s="22"/>
      <c r="DC111" s="13"/>
      <c r="DD111" s="75">
        <v>-144.00632000000002</v>
      </c>
      <c r="DE111" s="75">
        <v>-165.62100000000001</v>
      </c>
      <c r="DF111" s="76">
        <v>21.614679999999993</v>
      </c>
      <c r="DG111" s="87">
        <v>-0.13050688016616241</v>
      </c>
      <c r="DH111" s="22"/>
      <c r="DI111" s="30"/>
      <c r="DJ111" s="30"/>
      <c r="DK111" s="22"/>
      <c r="DL111" s="22"/>
      <c r="DM111" s="22"/>
      <c r="DN111" s="22"/>
      <c r="DO111" s="22"/>
      <c r="DP111" s="22"/>
      <c r="DQ111" s="22"/>
      <c r="DR111" s="22"/>
      <c r="DS111" s="22"/>
      <c r="DT111" s="13"/>
      <c r="DU111" s="75">
        <v>-929.81479999999999</v>
      </c>
      <c r="DV111" s="75">
        <v>-313.27605</v>
      </c>
      <c r="DW111" s="76">
        <v>-616.53874999999994</v>
      </c>
      <c r="DX111" s="87">
        <v>1.9680366564887422</v>
      </c>
      <c r="DY111" s="22"/>
      <c r="DZ111" s="30"/>
      <c r="EA111" s="30"/>
      <c r="EB111" s="22"/>
      <c r="EC111" s="22"/>
      <c r="ED111" s="22"/>
      <c r="EE111" s="22"/>
      <c r="EF111" s="22"/>
      <c r="EG111" s="22"/>
      <c r="EH111" s="22"/>
      <c r="EI111" s="22"/>
      <c r="EJ111" s="22"/>
      <c r="EK111" s="13"/>
      <c r="EL111" s="75">
        <v>-468.58797999999996</v>
      </c>
      <c r="EM111" s="75">
        <v>-57.632999999999996</v>
      </c>
      <c r="EN111" s="76">
        <v>-410.95497999999998</v>
      </c>
      <c r="EO111" s="87">
        <v>7.1305498585879619</v>
      </c>
      <c r="EP111" s="22"/>
      <c r="EQ111" s="30"/>
      <c r="ER111" s="30"/>
      <c r="ES111" s="22"/>
      <c r="ET111" s="22"/>
      <c r="EU111" s="22"/>
      <c r="EV111" s="22"/>
      <c r="EW111" s="22"/>
      <c r="EX111" s="22"/>
      <c r="EY111" s="22"/>
      <c r="EZ111" s="22"/>
      <c r="FA111" s="22"/>
      <c r="FB111" s="13"/>
      <c r="FC111" s="75">
        <v>0</v>
      </c>
      <c r="FD111" s="75">
        <v>0</v>
      </c>
      <c r="FE111" s="76">
        <v>0</v>
      </c>
      <c r="FF111" s="87" t="s">
        <v>589</v>
      </c>
      <c r="FG111" s="22"/>
      <c r="FH111" s="30"/>
      <c r="FI111" s="30"/>
      <c r="FJ111" s="22"/>
      <c r="FK111" s="22"/>
      <c r="FL111" s="22"/>
      <c r="FM111" s="22"/>
      <c r="FN111" s="22"/>
      <c r="FO111" s="22"/>
      <c r="FP111" s="22"/>
      <c r="FQ111" s="22"/>
      <c r="FR111" s="22"/>
      <c r="FS111" s="13"/>
    </row>
    <row r="112" spans="1:175" x14ac:dyDescent="0.2">
      <c r="A112" s="42">
        <v>701</v>
      </c>
      <c r="B112" s="46"/>
      <c r="C112" s="46"/>
      <c r="D112" s="79" t="str">
        <f t="shared" si="45"/>
        <v>Auflösung zugunsten Verstärkungen gem. Art. 149 Abs. 1 Bst. a</v>
      </c>
      <c r="E112" s="74"/>
      <c r="F112" s="75">
        <f t="shared" si="46"/>
        <v>-11000</v>
      </c>
      <c r="G112" s="75">
        <f t="shared" si="47"/>
        <v>-800174.21306369989</v>
      </c>
      <c r="H112" s="76">
        <f t="shared" si="27"/>
        <v>789174.21306369989</v>
      </c>
      <c r="I112" s="87">
        <f t="shared" si="29"/>
        <v>-0.98625299363511942</v>
      </c>
      <c r="J112" s="22"/>
      <c r="K112" s="30"/>
      <c r="L112" s="30"/>
      <c r="M112" s="22"/>
      <c r="N112" s="22"/>
      <c r="O112" s="22"/>
      <c r="P112" s="22"/>
      <c r="Q112" s="22"/>
      <c r="R112" s="22"/>
      <c r="S112" s="22"/>
      <c r="T112" s="22"/>
      <c r="U112" s="22"/>
      <c r="V112" s="13"/>
      <c r="W112" s="75">
        <v>0</v>
      </c>
      <c r="X112" s="75">
        <v>-150000</v>
      </c>
      <c r="Y112" s="76">
        <v>150000</v>
      </c>
      <c r="Z112" s="87">
        <v>-1</v>
      </c>
      <c r="AA112" s="22"/>
      <c r="AB112" s="30"/>
      <c r="AC112" s="30"/>
      <c r="AD112" s="22"/>
      <c r="AE112" s="22"/>
      <c r="AF112" s="22"/>
      <c r="AG112" s="22"/>
      <c r="AH112" s="22"/>
      <c r="AI112" s="22"/>
      <c r="AJ112" s="22"/>
      <c r="AK112" s="22"/>
      <c r="AL112" s="22"/>
      <c r="AM112" s="13"/>
      <c r="AN112" s="75">
        <v>0</v>
      </c>
      <c r="AO112" s="75">
        <v>-300000</v>
      </c>
      <c r="AP112" s="76">
        <v>300000</v>
      </c>
      <c r="AQ112" s="87">
        <v>-1</v>
      </c>
      <c r="AR112" s="22"/>
      <c r="AS112" s="30"/>
      <c r="AT112" s="30"/>
      <c r="AU112" s="22"/>
      <c r="AV112" s="22"/>
      <c r="AW112" s="22"/>
      <c r="AX112" s="22"/>
      <c r="AY112" s="22"/>
      <c r="AZ112" s="22"/>
      <c r="BA112" s="22"/>
      <c r="BB112" s="22"/>
      <c r="BC112" s="22"/>
      <c r="BD112" s="13"/>
      <c r="BE112" s="75">
        <v>0</v>
      </c>
      <c r="BF112" s="75">
        <v>-49600</v>
      </c>
      <c r="BG112" s="76">
        <v>49600</v>
      </c>
      <c r="BH112" s="87">
        <v>-1</v>
      </c>
      <c r="BI112" s="22"/>
      <c r="BJ112" s="30"/>
      <c r="BK112" s="30"/>
      <c r="BL112" s="22"/>
      <c r="BM112" s="22"/>
      <c r="BN112" s="22"/>
      <c r="BO112" s="22"/>
      <c r="BP112" s="22"/>
      <c r="BQ112" s="22"/>
      <c r="BR112" s="22"/>
      <c r="BS112" s="22"/>
      <c r="BT112" s="22"/>
      <c r="BU112" s="13"/>
      <c r="BV112" s="75">
        <v>0</v>
      </c>
      <c r="BW112" s="75">
        <v>-74512.426000000007</v>
      </c>
      <c r="BX112" s="76">
        <v>74512.426000000007</v>
      </c>
      <c r="BY112" s="87">
        <v>-1</v>
      </c>
      <c r="BZ112" s="22"/>
      <c r="CA112" s="30"/>
      <c r="CB112" s="30"/>
      <c r="CC112" s="22"/>
      <c r="CD112" s="22"/>
      <c r="CE112" s="22"/>
      <c r="CF112" s="22"/>
      <c r="CG112" s="22"/>
      <c r="CH112" s="22"/>
      <c r="CI112" s="22"/>
      <c r="CJ112" s="22"/>
      <c r="CK112" s="22"/>
      <c r="CL112" s="13"/>
      <c r="CM112" s="75">
        <v>-3000</v>
      </c>
      <c r="CN112" s="75">
        <v>-67500</v>
      </c>
      <c r="CO112" s="76">
        <v>64500</v>
      </c>
      <c r="CP112" s="87">
        <v>-0.9555555555555556</v>
      </c>
      <c r="CQ112" s="22"/>
      <c r="CR112" s="30"/>
      <c r="CS112" s="30"/>
      <c r="CT112" s="22"/>
      <c r="CU112" s="22"/>
      <c r="CV112" s="22"/>
      <c r="CW112" s="22"/>
      <c r="CX112" s="22"/>
      <c r="CY112" s="22"/>
      <c r="CZ112" s="22"/>
      <c r="DA112" s="22"/>
      <c r="DB112" s="22"/>
      <c r="DC112" s="13"/>
      <c r="DD112" s="75">
        <v>-8000</v>
      </c>
      <c r="DE112" s="75">
        <v>-16810</v>
      </c>
      <c r="DF112" s="76">
        <v>8810</v>
      </c>
      <c r="DG112" s="87">
        <v>-0.52409280190362884</v>
      </c>
      <c r="DH112" s="22"/>
      <c r="DI112" s="30"/>
      <c r="DJ112" s="30"/>
      <c r="DK112" s="22"/>
      <c r="DL112" s="22"/>
      <c r="DM112" s="22"/>
      <c r="DN112" s="22"/>
      <c r="DO112" s="22"/>
      <c r="DP112" s="22"/>
      <c r="DQ112" s="22"/>
      <c r="DR112" s="22"/>
      <c r="DS112" s="22"/>
      <c r="DT112" s="13"/>
      <c r="DU112" s="75">
        <v>0</v>
      </c>
      <c r="DV112" s="75">
        <v>-141751.78706369991</v>
      </c>
      <c r="DW112" s="76">
        <v>141751.78706369991</v>
      </c>
      <c r="DX112" s="87">
        <v>-1</v>
      </c>
      <c r="DY112" s="22"/>
      <c r="DZ112" s="30"/>
      <c r="EA112" s="30"/>
      <c r="EB112" s="22"/>
      <c r="EC112" s="22"/>
      <c r="ED112" s="22"/>
      <c r="EE112" s="22"/>
      <c r="EF112" s="22"/>
      <c r="EG112" s="22"/>
      <c r="EH112" s="22"/>
      <c r="EI112" s="22"/>
      <c r="EJ112" s="22"/>
      <c r="EK112" s="13"/>
      <c r="EL112" s="75">
        <v>0</v>
      </c>
      <c r="EM112" s="75">
        <v>0</v>
      </c>
      <c r="EN112" s="76">
        <v>0</v>
      </c>
      <c r="EO112" s="87" t="s">
        <v>589</v>
      </c>
      <c r="EP112" s="22"/>
      <c r="EQ112" s="30"/>
      <c r="ER112" s="30"/>
      <c r="ES112" s="22"/>
      <c r="ET112" s="22"/>
      <c r="EU112" s="22"/>
      <c r="EV112" s="22"/>
      <c r="EW112" s="22"/>
      <c r="EX112" s="22"/>
      <c r="EY112" s="22"/>
      <c r="EZ112" s="22"/>
      <c r="FA112" s="22"/>
      <c r="FB112" s="13"/>
      <c r="FC112" s="75">
        <v>0</v>
      </c>
      <c r="FD112" s="75">
        <v>0</v>
      </c>
      <c r="FE112" s="76">
        <v>0</v>
      </c>
      <c r="FF112" s="87" t="s">
        <v>589</v>
      </c>
      <c r="FG112" s="22"/>
      <c r="FH112" s="30"/>
      <c r="FI112" s="30"/>
      <c r="FJ112" s="22"/>
      <c r="FK112" s="22"/>
      <c r="FL112" s="22"/>
      <c r="FM112" s="22"/>
      <c r="FN112" s="22"/>
      <c r="FO112" s="22"/>
      <c r="FP112" s="22"/>
      <c r="FQ112" s="22"/>
      <c r="FR112" s="22"/>
      <c r="FS112" s="13"/>
    </row>
    <row r="113" spans="1:175" x14ac:dyDescent="0.2">
      <c r="A113" s="42">
        <v>702</v>
      </c>
      <c r="B113" s="46"/>
      <c r="C113" s="46"/>
      <c r="D113" s="79" t="str">
        <f t="shared" si="45"/>
        <v>Auflösung zugunsten Überschussfonds</v>
      </c>
      <c r="E113" s="74"/>
      <c r="F113" s="75">
        <f t="shared" si="46"/>
        <v>-3147.3423900000003</v>
      </c>
      <c r="G113" s="75">
        <f t="shared" si="47"/>
        <v>-250690.89653372613</v>
      </c>
      <c r="H113" s="76">
        <f t="shared" si="27"/>
        <v>247543.55414372613</v>
      </c>
      <c r="I113" s="87">
        <f t="shared" si="29"/>
        <v>-0.98744532636199422</v>
      </c>
      <c r="J113" s="22"/>
      <c r="K113" s="30"/>
      <c r="L113" s="30"/>
      <c r="M113" s="22"/>
      <c r="N113" s="22"/>
      <c r="O113" s="22"/>
      <c r="P113" s="22"/>
      <c r="Q113" s="22"/>
      <c r="R113" s="22"/>
      <c r="S113" s="22"/>
      <c r="T113" s="22"/>
      <c r="U113" s="22"/>
      <c r="V113" s="13"/>
      <c r="W113" s="75">
        <v>0</v>
      </c>
      <c r="X113" s="75">
        <v>-100000</v>
      </c>
      <c r="Y113" s="76">
        <v>100000</v>
      </c>
      <c r="Z113" s="87">
        <v>-1</v>
      </c>
      <c r="AA113" s="22"/>
      <c r="AB113" s="30"/>
      <c r="AC113" s="30"/>
      <c r="AD113" s="22"/>
      <c r="AE113" s="22"/>
      <c r="AF113" s="22"/>
      <c r="AG113" s="22"/>
      <c r="AH113" s="22"/>
      <c r="AI113" s="22"/>
      <c r="AJ113" s="22"/>
      <c r="AK113" s="22"/>
      <c r="AL113" s="22"/>
      <c r="AM113" s="13"/>
      <c r="AN113" s="75">
        <v>0</v>
      </c>
      <c r="AO113" s="75">
        <v>0</v>
      </c>
      <c r="AP113" s="76">
        <v>0</v>
      </c>
      <c r="AQ113" s="87" t="s">
        <v>589</v>
      </c>
      <c r="AR113" s="22"/>
      <c r="AS113" s="30"/>
      <c r="AT113" s="30"/>
      <c r="AU113" s="22"/>
      <c r="AV113" s="22"/>
      <c r="AW113" s="22"/>
      <c r="AX113" s="22"/>
      <c r="AY113" s="22"/>
      <c r="AZ113" s="22"/>
      <c r="BA113" s="22"/>
      <c r="BB113" s="22"/>
      <c r="BC113" s="22"/>
      <c r="BD113" s="13"/>
      <c r="BE113" s="75">
        <v>0</v>
      </c>
      <c r="BF113" s="75">
        <v>-50000</v>
      </c>
      <c r="BG113" s="76">
        <v>50000</v>
      </c>
      <c r="BH113" s="87">
        <v>-1</v>
      </c>
      <c r="BI113" s="22"/>
      <c r="BJ113" s="30"/>
      <c r="BK113" s="30"/>
      <c r="BL113" s="22"/>
      <c r="BM113" s="22"/>
      <c r="BN113" s="22"/>
      <c r="BO113" s="22"/>
      <c r="BP113" s="22"/>
      <c r="BQ113" s="22"/>
      <c r="BR113" s="22"/>
      <c r="BS113" s="22"/>
      <c r="BT113" s="22"/>
      <c r="BU113" s="13"/>
      <c r="BV113" s="75">
        <v>0</v>
      </c>
      <c r="BW113" s="75">
        <v>-49991.670480000001</v>
      </c>
      <c r="BX113" s="76">
        <v>49991.670480000001</v>
      </c>
      <c r="BY113" s="87">
        <v>-1</v>
      </c>
      <c r="BZ113" s="22"/>
      <c r="CA113" s="30"/>
      <c r="CB113" s="30"/>
      <c r="CC113" s="22"/>
      <c r="CD113" s="22"/>
      <c r="CE113" s="22"/>
      <c r="CF113" s="22"/>
      <c r="CG113" s="22"/>
      <c r="CH113" s="22"/>
      <c r="CI113" s="22"/>
      <c r="CJ113" s="22"/>
      <c r="CK113" s="22"/>
      <c r="CL113" s="13"/>
      <c r="CM113" s="75">
        <v>-187.51939000000058</v>
      </c>
      <c r="CN113" s="75">
        <v>-10568.344000000001</v>
      </c>
      <c r="CO113" s="76">
        <v>10380.82461</v>
      </c>
      <c r="CP113" s="87">
        <v>-0.98225650205935755</v>
      </c>
      <c r="CQ113" s="22"/>
      <c r="CR113" s="30"/>
      <c r="CS113" s="30"/>
      <c r="CT113" s="22"/>
      <c r="CU113" s="22"/>
      <c r="CV113" s="22"/>
      <c r="CW113" s="22"/>
      <c r="CX113" s="22"/>
      <c r="CY113" s="22"/>
      <c r="CZ113" s="22"/>
      <c r="DA113" s="22"/>
      <c r="DB113" s="22"/>
      <c r="DC113" s="13"/>
      <c r="DD113" s="75">
        <v>-2959.8229999999999</v>
      </c>
      <c r="DE113" s="75">
        <v>-8131</v>
      </c>
      <c r="DF113" s="76">
        <v>5171.1769999999997</v>
      </c>
      <c r="DG113" s="87">
        <v>-0.6359829049317427</v>
      </c>
      <c r="DH113" s="22"/>
      <c r="DI113" s="30"/>
      <c r="DJ113" s="30"/>
      <c r="DK113" s="22"/>
      <c r="DL113" s="22"/>
      <c r="DM113" s="22"/>
      <c r="DN113" s="22"/>
      <c r="DO113" s="22"/>
      <c r="DP113" s="22"/>
      <c r="DQ113" s="22"/>
      <c r="DR113" s="22"/>
      <c r="DS113" s="22"/>
      <c r="DT113" s="13"/>
      <c r="DU113" s="75">
        <v>0</v>
      </c>
      <c r="DV113" s="75">
        <v>-31999.882053726105</v>
      </c>
      <c r="DW113" s="76">
        <v>31999.882053726105</v>
      </c>
      <c r="DX113" s="87">
        <v>-1</v>
      </c>
      <c r="DY113" s="22"/>
      <c r="DZ113" s="30"/>
      <c r="EA113" s="30"/>
      <c r="EB113" s="22"/>
      <c r="EC113" s="22"/>
      <c r="ED113" s="22"/>
      <c r="EE113" s="22"/>
      <c r="EF113" s="22"/>
      <c r="EG113" s="22"/>
      <c r="EH113" s="22"/>
      <c r="EI113" s="22"/>
      <c r="EJ113" s="22"/>
      <c r="EK113" s="13"/>
      <c r="EL113" s="75">
        <v>0</v>
      </c>
      <c r="EM113" s="75">
        <v>0</v>
      </c>
      <c r="EN113" s="76">
        <v>0</v>
      </c>
      <c r="EO113" s="87" t="s">
        <v>589</v>
      </c>
      <c r="EP113" s="22"/>
      <c r="EQ113" s="30"/>
      <c r="ER113" s="30"/>
      <c r="ES113" s="22"/>
      <c r="ET113" s="22"/>
      <c r="EU113" s="22"/>
      <c r="EV113" s="22"/>
      <c r="EW113" s="22"/>
      <c r="EX113" s="22"/>
      <c r="EY113" s="22"/>
      <c r="EZ113" s="22"/>
      <c r="FA113" s="22"/>
      <c r="FB113" s="13"/>
      <c r="FC113" s="75">
        <v>0</v>
      </c>
      <c r="FD113" s="75">
        <v>0</v>
      </c>
      <c r="FE113" s="76">
        <v>0</v>
      </c>
      <c r="FF113" s="87" t="s">
        <v>589</v>
      </c>
      <c r="FG113" s="22"/>
      <c r="FH113" s="30"/>
      <c r="FI113" s="30"/>
      <c r="FJ113" s="22"/>
      <c r="FK113" s="22"/>
      <c r="FL113" s="22"/>
      <c r="FM113" s="22"/>
      <c r="FN113" s="22"/>
      <c r="FO113" s="22"/>
      <c r="FP113" s="22"/>
      <c r="FQ113" s="22"/>
      <c r="FR113" s="22"/>
      <c r="FS113" s="13"/>
    </row>
    <row r="114" spans="1:175" x14ac:dyDescent="0.2">
      <c r="A114" s="42">
        <v>703</v>
      </c>
      <c r="B114" s="46"/>
      <c r="C114" s="46"/>
      <c r="D114" s="79" t="str">
        <f t="shared" si="45"/>
        <v>Bildung zusätzliche Teuerungsrückstellungen</v>
      </c>
      <c r="E114" s="74"/>
      <c r="F114" s="75">
        <f t="shared" si="46"/>
        <v>0</v>
      </c>
      <c r="G114" s="75">
        <f t="shared" si="47"/>
        <v>0</v>
      </c>
      <c r="H114" s="76">
        <f t="shared" si="27"/>
        <v>0</v>
      </c>
      <c r="I114" s="87" t="str">
        <f t="shared" si="29"/>
        <v/>
      </c>
      <c r="J114" s="22"/>
      <c r="K114" s="30"/>
      <c r="L114" s="30"/>
      <c r="M114" s="22"/>
      <c r="N114" s="22"/>
      <c r="O114" s="22"/>
      <c r="P114" s="22"/>
      <c r="Q114" s="22"/>
      <c r="R114" s="22"/>
      <c r="S114" s="22"/>
      <c r="T114" s="22"/>
      <c r="U114" s="22"/>
      <c r="V114" s="13"/>
      <c r="W114" s="75">
        <v>0</v>
      </c>
      <c r="X114" s="75">
        <v>0</v>
      </c>
      <c r="Y114" s="76">
        <v>0</v>
      </c>
      <c r="Z114" s="87" t="s">
        <v>589</v>
      </c>
      <c r="AA114" s="22"/>
      <c r="AB114" s="30"/>
      <c r="AC114" s="30"/>
      <c r="AD114" s="22"/>
      <c r="AE114" s="22"/>
      <c r="AF114" s="22"/>
      <c r="AG114" s="22"/>
      <c r="AH114" s="22"/>
      <c r="AI114" s="22"/>
      <c r="AJ114" s="22"/>
      <c r="AK114" s="22"/>
      <c r="AL114" s="22"/>
      <c r="AM114" s="13"/>
      <c r="AN114" s="75">
        <v>0</v>
      </c>
      <c r="AO114" s="75">
        <v>0</v>
      </c>
      <c r="AP114" s="76">
        <v>0</v>
      </c>
      <c r="AQ114" s="87" t="s">
        <v>589</v>
      </c>
      <c r="AR114" s="22"/>
      <c r="AS114" s="30"/>
      <c r="AT114" s="30"/>
      <c r="AU114" s="22"/>
      <c r="AV114" s="22"/>
      <c r="AW114" s="22"/>
      <c r="AX114" s="22"/>
      <c r="AY114" s="22"/>
      <c r="AZ114" s="22"/>
      <c r="BA114" s="22"/>
      <c r="BB114" s="22"/>
      <c r="BC114" s="22"/>
      <c r="BD114" s="13"/>
      <c r="BE114" s="75">
        <v>0</v>
      </c>
      <c r="BF114" s="75">
        <v>0</v>
      </c>
      <c r="BG114" s="76">
        <v>0</v>
      </c>
      <c r="BH114" s="87" t="s">
        <v>589</v>
      </c>
      <c r="BI114" s="22"/>
      <c r="BJ114" s="30"/>
      <c r="BK114" s="30"/>
      <c r="BL114" s="22"/>
      <c r="BM114" s="22"/>
      <c r="BN114" s="22"/>
      <c r="BO114" s="22"/>
      <c r="BP114" s="22"/>
      <c r="BQ114" s="22"/>
      <c r="BR114" s="22"/>
      <c r="BS114" s="22"/>
      <c r="BT114" s="22"/>
      <c r="BU114" s="13"/>
      <c r="BV114" s="75">
        <v>0</v>
      </c>
      <c r="BW114" s="75">
        <v>0</v>
      </c>
      <c r="BX114" s="76">
        <v>0</v>
      </c>
      <c r="BY114" s="87" t="s">
        <v>589</v>
      </c>
      <c r="BZ114" s="22"/>
      <c r="CA114" s="30"/>
      <c r="CB114" s="30"/>
      <c r="CC114" s="22"/>
      <c r="CD114" s="22"/>
      <c r="CE114" s="22"/>
      <c r="CF114" s="22"/>
      <c r="CG114" s="22"/>
      <c r="CH114" s="22"/>
      <c r="CI114" s="22"/>
      <c r="CJ114" s="22"/>
      <c r="CK114" s="22"/>
      <c r="CL114" s="13"/>
      <c r="CM114" s="75">
        <v>0</v>
      </c>
      <c r="CN114" s="75">
        <v>0</v>
      </c>
      <c r="CO114" s="76">
        <v>0</v>
      </c>
      <c r="CP114" s="87" t="s">
        <v>589</v>
      </c>
      <c r="CQ114" s="22"/>
      <c r="CR114" s="30"/>
      <c r="CS114" s="30"/>
      <c r="CT114" s="22"/>
      <c r="CU114" s="22"/>
      <c r="CV114" s="22"/>
      <c r="CW114" s="22"/>
      <c r="CX114" s="22"/>
      <c r="CY114" s="22"/>
      <c r="CZ114" s="22"/>
      <c r="DA114" s="22"/>
      <c r="DB114" s="22"/>
      <c r="DC114" s="13"/>
      <c r="DD114" s="75">
        <v>0</v>
      </c>
      <c r="DE114" s="75">
        <v>0</v>
      </c>
      <c r="DF114" s="76">
        <v>0</v>
      </c>
      <c r="DG114" s="87" t="s">
        <v>589</v>
      </c>
      <c r="DH114" s="22"/>
      <c r="DI114" s="30"/>
      <c r="DJ114" s="30"/>
      <c r="DK114" s="22"/>
      <c r="DL114" s="22"/>
      <c r="DM114" s="22"/>
      <c r="DN114" s="22"/>
      <c r="DO114" s="22"/>
      <c r="DP114" s="22"/>
      <c r="DQ114" s="22"/>
      <c r="DR114" s="22"/>
      <c r="DS114" s="22"/>
      <c r="DT114" s="13"/>
      <c r="DU114" s="75">
        <v>0</v>
      </c>
      <c r="DV114" s="75">
        <v>0</v>
      </c>
      <c r="DW114" s="76">
        <v>0</v>
      </c>
      <c r="DX114" s="87" t="s">
        <v>589</v>
      </c>
      <c r="DY114" s="22"/>
      <c r="DZ114" s="30"/>
      <c r="EA114" s="30"/>
      <c r="EB114" s="22"/>
      <c r="EC114" s="22"/>
      <c r="ED114" s="22"/>
      <c r="EE114" s="22"/>
      <c r="EF114" s="22"/>
      <c r="EG114" s="22"/>
      <c r="EH114" s="22"/>
      <c r="EI114" s="22"/>
      <c r="EJ114" s="22"/>
      <c r="EK114" s="13"/>
      <c r="EL114" s="75">
        <v>0</v>
      </c>
      <c r="EM114" s="75">
        <v>0</v>
      </c>
      <c r="EN114" s="76">
        <v>0</v>
      </c>
      <c r="EO114" s="87" t="s">
        <v>589</v>
      </c>
      <c r="EP114" s="22"/>
      <c r="EQ114" s="30"/>
      <c r="ER114" s="30"/>
      <c r="ES114" s="22"/>
      <c r="ET114" s="22"/>
      <c r="EU114" s="22"/>
      <c r="EV114" s="22"/>
      <c r="EW114" s="22"/>
      <c r="EX114" s="22"/>
      <c r="EY114" s="22"/>
      <c r="EZ114" s="22"/>
      <c r="FA114" s="22"/>
      <c r="FB114" s="13"/>
      <c r="FC114" s="75">
        <v>0</v>
      </c>
      <c r="FD114" s="75">
        <v>0</v>
      </c>
      <c r="FE114" s="76">
        <v>0</v>
      </c>
      <c r="FF114" s="87" t="s">
        <v>589</v>
      </c>
      <c r="FG114" s="22"/>
      <c r="FH114" s="30"/>
      <c r="FI114" s="30"/>
      <c r="FJ114" s="22"/>
      <c r="FK114" s="22"/>
      <c r="FL114" s="22"/>
      <c r="FM114" s="22"/>
      <c r="FN114" s="22"/>
      <c r="FO114" s="22"/>
      <c r="FP114" s="22"/>
      <c r="FQ114" s="22"/>
      <c r="FR114" s="22"/>
      <c r="FS114" s="13"/>
    </row>
    <row r="115" spans="1:175" x14ac:dyDescent="0.2">
      <c r="A115" s="42">
        <v>704</v>
      </c>
      <c r="B115" s="67" t="str">
        <f>VLOOKUP($A115&amp;B$1,TEXTDF,(SPRCODE="DE")*2+(SPRCODE="FR")*3,FALSE)</f>
        <v>Überschussfonds</v>
      </c>
      <c r="C115" s="67"/>
      <c r="D115" s="67"/>
      <c r="E115" s="67"/>
      <c r="F115" s="68">
        <f>+SUBTOTAL(9,F116:F120)</f>
        <v>1102052.2703868779</v>
      </c>
      <c r="G115" s="68">
        <f>+SUBTOTAL(9,G116:G120)</f>
        <v>1984640.7898688526</v>
      </c>
      <c r="H115" s="69">
        <f t="shared" si="27"/>
        <v>-882588.51948197465</v>
      </c>
      <c r="I115" s="70">
        <f t="shared" si="29"/>
        <v>-0.44470945270670226</v>
      </c>
      <c r="J115" s="22"/>
      <c r="K115" s="35"/>
      <c r="L115" s="35"/>
      <c r="M115" s="22"/>
      <c r="N115" s="31"/>
      <c r="O115" s="22"/>
      <c r="P115" s="22"/>
      <c r="Q115" s="22"/>
      <c r="R115" s="22"/>
      <c r="S115" s="22"/>
      <c r="T115" s="22"/>
      <c r="U115" s="22"/>
      <c r="V115" s="13"/>
      <c r="W115" s="68">
        <v>367400.00254270714</v>
      </c>
      <c r="X115" s="68">
        <v>390496.07106039813</v>
      </c>
      <c r="Y115" s="69">
        <v>-23096.06851769099</v>
      </c>
      <c r="Z115" s="70">
        <v>-5.9145456841533051E-2</v>
      </c>
      <c r="AA115" s="22"/>
      <c r="AB115" s="35"/>
      <c r="AC115" s="35"/>
      <c r="AD115" s="22"/>
      <c r="AE115" s="31"/>
      <c r="AF115" s="22"/>
      <c r="AG115" s="22"/>
      <c r="AH115" s="22"/>
      <c r="AI115" s="22"/>
      <c r="AJ115" s="22"/>
      <c r="AK115" s="22"/>
      <c r="AL115" s="22"/>
      <c r="AM115" s="13"/>
      <c r="AN115" s="68">
        <v>237464.48543598689</v>
      </c>
      <c r="AO115" s="68">
        <v>1013358.5502395082</v>
      </c>
      <c r="AP115" s="69">
        <v>-775894.06480352127</v>
      </c>
      <c r="AQ115" s="70">
        <v>-0.76566587869627989</v>
      </c>
      <c r="AR115" s="22"/>
      <c r="AS115" s="35"/>
      <c r="AT115" s="35"/>
      <c r="AU115" s="22"/>
      <c r="AV115" s="31"/>
      <c r="AW115" s="22"/>
      <c r="AX115" s="22"/>
      <c r="AY115" s="22"/>
      <c r="AZ115" s="22"/>
      <c r="BA115" s="22"/>
      <c r="BB115" s="22"/>
      <c r="BC115" s="22"/>
      <c r="BD115" s="13"/>
      <c r="BE115" s="68">
        <v>133254.698897461</v>
      </c>
      <c r="BF115" s="68">
        <v>153967.07406955832</v>
      </c>
      <c r="BG115" s="69">
        <v>-20712.375172097323</v>
      </c>
      <c r="BH115" s="70">
        <v>-0.13452470469588851</v>
      </c>
      <c r="BI115" s="22"/>
      <c r="BJ115" s="35"/>
      <c r="BK115" s="35"/>
      <c r="BL115" s="22"/>
      <c r="BM115" s="31"/>
      <c r="BN115" s="22"/>
      <c r="BO115" s="22"/>
      <c r="BP115" s="22"/>
      <c r="BQ115" s="22"/>
      <c r="BR115" s="22"/>
      <c r="BS115" s="22"/>
      <c r="BT115" s="22"/>
      <c r="BU115" s="13"/>
      <c r="BV115" s="68">
        <v>190200.78172203695</v>
      </c>
      <c r="BW115" s="68">
        <v>222608.25017819728</v>
      </c>
      <c r="BX115" s="69">
        <v>-32407.468456160335</v>
      </c>
      <c r="BY115" s="70">
        <v>-0.1455807160346404</v>
      </c>
      <c r="BZ115" s="22"/>
      <c r="CA115" s="35"/>
      <c r="CB115" s="35"/>
      <c r="CC115" s="22"/>
      <c r="CD115" s="31"/>
      <c r="CE115" s="22"/>
      <c r="CF115" s="22"/>
      <c r="CG115" s="22"/>
      <c r="CH115" s="22"/>
      <c r="CI115" s="22"/>
      <c r="CJ115" s="22"/>
      <c r="CK115" s="22"/>
      <c r="CL115" s="13"/>
      <c r="CM115" s="68">
        <v>57314.656598790323</v>
      </c>
      <c r="CN115" s="68">
        <v>72797.66799961924</v>
      </c>
      <c r="CO115" s="69">
        <v>-15483.011400828917</v>
      </c>
      <c r="CP115" s="70">
        <v>-0.21268554098339931</v>
      </c>
      <c r="CQ115" s="22"/>
      <c r="CR115" s="35"/>
      <c r="CS115" s="35"/>
      <c r="CT115" s="22"/>
      <c r="CU115" s="31"/>
      <c r="CV115" s="22"/>
      <c r="CW115" s="22"/>
      <c r="CX115" s="22"/>
      <c r="CY115" s="22"/>
      <c r="CZ115" s="22"/>
      <c r="DA115" s="22"/>
      <c r="DB115" s="22"/>
      <c r="DC115" s="13"/>
      <c r="DD115" s="68">
        <v>18599.392821009726</v>
      </c>
      <c r="DE115" s="68">
        <v>17949.81111667235</v>
      </c>
      <c r="DF115" s="69">
        <v>649.58170433737541</v>
      </c>
      <c r="DG115" s="70">
        <v>3.6188776590190708E-2</v>
      </c>
      <c r="DH115" s="22"/>
      <c r="DI115" s="35"/>
      <c r="DJ115" s="35"/>
      <c r="DK115" s="22"/>
      <c r="DL115" s="31"/>
      <c r="DM115" s="22"/>
      <c r="DN115" s="22"/>
      <c r="DO115" s="22"/>
      <c r="DP115" s="22"/>
      <c r="DQ115" s="22"/>
      <c r="DR115" s="22"/>
      <c r="DS115" s="22"/>
      <c r="DT115" s="13"/>
      <c r="DU115" s="68">
        <v>68652.310380352748</v>
      </c>
      <c r="DV115" s="68">
        <v>84446.008932477314</v>
      </c>
      <c r="DW115" s="69">
        <v>-15793.698552124566</v>
      </c>
      <c r="DX115" s="70">
        <v>-0.18702717572778538</v>
      </c>
      <c r="DY115" s="22"/>
      <c r="DZ115" s="35"/>
      <c r="EA115" s="35"/>
      <c r="EB115" s="22"/>
      <c r="EC115" s="31"/>
      <c r="ED115" s="22"/>
      <c r="EE115" s="22"/>
      <c r="EF115" s="22"/>
      <c r="EG115" s="22"/>
      <c r="EH115" s="22"/>
      <c r="EI115" s="22"/>
      <c r="EJ115" s="22"/>
      <c r="EK115" s="13"/>
      <c r="EL115" s="68">
        <v>28865.481573355999</v>
      </c>
      <c r="EM115" s="68">
        <v>28735.252919009938</v>
      </c>
      <c r="EN115" s="69">
        <v>130.22865434606138</v>
      </c>
      <c r="EO115" s="70">
        <v>4.532016986699583E-3</v>
      </c>
      <c r="EP115" s="22"/>
      <c r="EQ115" s="35"/>
      <c r="ER115" s="35"/>
      <c r="ES115" s="22"/>
      <c r="ET115" s="31"/>
      <c r="EU115" s="22"/>
      <c r="EV115" s="22"/>
      <c r="EW115" s="22"/>
      <c r="EX115" s="22"/>
      <c r="EY115" s="22"/>
      <c r="EZ115" s="22"/>
      <c r="FA115" s="22"/>
      <c r="FB115" s="13"/>
      <c r="FC115" s="68">
        <v>300.46041517707863</v>
      </c>
      <c r="FD115" s="68">
        <v>282.10335341179734</v>
      </c>
      <c r="FE115" s="69">
        <v>18.357061765281287</v>
      </c>
      <c r="FF115" s="70">
        <v>6.5072114681617332E-2</v>
      </c>
      <c r="FG115" s="22"/>
      <c r="FH115" s="35"/>
      <c r="FI115" s="35"/>
      <c r="FJ115" s="22"/>
      <c r="FK115" s="31"/>
      <c r="FL115" s="22"/>
      <c r="FM115" s="22"/>
      <c r="FN115" s="22"/>
      <c r="FO115" s="22"/>
      <c r="FP115" s="22"/>
      <c r="FQ115" s="22"/>
      <c r="FR115" s="22"/>
      <c r="FS115" s="13"/>
    </row>
    <row r="116" spans="1:175" x14ac:dyDescent="0.2">
      <c r="A116" s="42">
        <v>705</v>
      </c>
      <c r="B116" s="86"/>
      <c r="C116" s="86" t="str">
        <f>VLOOKUP($A116&amp;C$1,TEXTDF,(SPRCODE="DE")*2+(SPRCODE="FR")*3,FALSE)</f>
        <v>Stand Anfang Jahr</v>
      </c>
      <c r="D116" s="46"/>
      <c r="E116" s="46"/>
      <c r="F116" s="80">
        <f t="shared" ref="F116:F123" si="48">+W116*$G$5+AN116*$H$5+BE116*$I$5+BV116*$K$5+CM116*$L$5+DD116*$M$5+DU116*$N$5+EL116*$P$5+FC116*$Q$5</f>
        <v>1984640.3162888526</v>
      </c>
      <c r="G116" s="80">
        <f t="shared" ref="G116:G123" si="49">+X116*$G$5+AO116*$H$5+BF116*$I$5+BW116*$K$5+CN116*$L$5+DE116*$M$5+DV116*$N$5+EM116*$P$5+FD116*$Q$5</f>
        <v>1015045.1870275064</v>
      </c>
      <c r="H116" s="93">
        <f t="shared" si="27"/>
        <v>969595.12926134618</v>
      </c>
      <c r="I116" s="94">
        <f t="shared" si="29"/>
        <v>0.95522361137511735</v>
      </c>
      <c r="J116" s="22"/>
      <c r="K116" s="30"/>
      <c r="L116" s="30"/>
      <c r="M116" s="22"/>
      <c r="N116" s="22"/>
      <c r="O116" s="22"/>
      <c r="P116" s="22"/>
      <c r="Q116" s="22"/>
      <c r="R116" s="22"/>
      <c r="S116" s="22"/>
      <c r="T116" s="22"/>
      <c r="U116" s="22"/>
      <c r="V116" s="13"/>
      <c r="W116" s="80">
        <v>390496.07106039819</v>
      </c>
      <c r="X116" s="80">
        <v>314896.07106039766</v>
      </c>
      <c r="Y116" s="93">
        <v>75600.000000000524</v>
      </c>
      <c r="Z116" s="94">
        <v>0.24007921008801758</v>
      </c>
      <c r="AA116" s="22"/>
      <c r="AB116" s="30"/>
      <c r="AC116" s="30"/>
      <c r="AD116" s="22"/>
      <c r="AE116" s="22"/>
      <c r="AF116" s="22"/>
      <c r="AG116" s="22"/>
      <c r="AH116" s="22"/>
      <c r="AI116" s="22"/>
      <c r="AJ116" s="22"/>
      <c r="AK116" s="22"/>
      <c r="AL116" s="22"/>
      <c r="AM116" s="13"/>
      <c r="AN116" s="80">
        <v>1013358.0768595081</v>
      </c>
      <c r="AO116" s="80">
        <v>250716.6914122655</v>
      </c>
      <c r="AP116" s="93">
        <v>762641.38544724253</v>
      </c>
      <c r="AQ116" s="94">
        <v>3.0418452842184118</v>
      </c>
      <c r="AR116" s="22"/>
      <c r="AS116" s="30"/>
      <c r="AT116" s="30"/>
      <c r="AU116" s="22"/>
      <c r="AV116" s="22"/>
      <c r="AW116" s="22"/>
      <c r="AX116" s="22"/>
      <c r="AY116" s="22"/>
      <c r="AZ116" s="22"/>
      <c r="BA116" s="22"/>
      <c r="BB116" s="22"/>
      <c r="BC116" s="22"/>
      <c r="BD116" s="13"/>
      <c r="BE116" s="80">
        <v>153967.07406955832</v>
      </c>
      <c r="BF116" s="80">
        <v>122041.45789955824</v>
      </c>
      <c r="BG116" s="93">
        <v>31925.616170000081</v>
      </c>
      <c r="BH116" s="94">
        <v>0.26159648302690131</v>
      </c>
      <c r="BI116" s="22"/>
      <c r="BJ116" s="30"/>
      <c r="BK116" s="30"/>
      <c r="BL116" s="22"/>
      <c r="BM116" s="22"/>
      <c r="BN116" s="22"/>
      <c r="BO116" s="22"/>
      <c r="BP116" s="22"/>
      <c r="BQ116" s="22"/>
      <c r="BR116" s="22"/>
      <c r="BS116" s="22"/>
      <c r="BT116" s="22"/>
      <c r="BU116" s="13"/>
      <c r="BV116" s="80">
        <v>222608.25017819728</v>
      </c>
      <c r="BW116" s="80">
        <v>152379.05405809174</v>
      </c>
      <c r="BX116" s="93">
        <v>70229.196120105538</v>
      </c>
      <c r="BY116" s="94">
        <v>0.46088484112345207</v>
      </c>
      <c r="BZ116" s="22"/>
      <c r="CA116" s="30"/>
      <c r="CB116" s="30"/>
      <c r="CC116" s="22"/>
      <c r="CD116" s="22"/>
      <c r="CE116" s="22"/>
      <c r="CF116" s="22"/>
      <c r="CG116" s="22"/>
      <c r="CH116" s="22"/>
      <c r="CI116" s="22"/>
      <c r="CJ116" s="22"/>
      <c r="CK116" s="22"/>
      <c r="CL116" s="13"/>
      <c r="CM116" s="80">
        <v>72797.667949619252</v>
      </c>
      <c r="CN116" s="80">
        <v>62172.133626319599</v>
      </c>
      <c r="CO116" s="93">
        <v>10625.534323299653</v>
      </c>
      <c r="CP116" s="94">
        <v>0.17090509370586404</v>
      </c>
      <c r="CQ116" s="22"/>
      <c r="CR116" s="30"/>
      <c r="CS116" s="30"/>
      <c r="CT116" s="22"/>
      <c r="CU116" s="22"/>
      <c r="CV116" s="22"/>
      <c r="CW116" s="22"/>
      <c r="CX116" s="22"/>
      <c r="CY116" s="22"/>
      <c r="CZ116" s="22"/>
      <c r="DA116" s="22"/>
      <c r="DB116" s="22"/>
      <c r="DC116" s="13"/>
      <c r="DD116" s="80">
        <v>17949.81111667235</v>
      </c>
      <c r="DE116" s="80">
        <v>12825.129700855119</v>
      </c>
      <c r="DF116" s="93">
        <v>5124.681415817231</v>
      </c>
      <c r="DG116" s="94">
        <v>0.39958125456427473</v>
      </c>
      <c r="DH116" s="22"/>
      <c r="DI116" s="30"/>
      <c r="DJ116" s="30"/>
      <c r="DK116" s="22"/>
      <c r="DL116" s="22"/>
      <c r="DM116" s="22"/>
      <c r="DN116" s="22"/>
      <c r="DO116" s="22"/>
      <c r="DP116" s="22"/>
      <c r="DQ116" s="22"/>
      <c r="DR116" s="22"/>
      <c r="DS116" s="22"/>
      <c r="DT116" s="13"/>
      <c r="DU116" s="80">
        <v>84446.0089324773</v>
      </c>
      <c r="DV116" s="80">
        <v>50918.294018635876</v>
      </c>
      <c r="DW116" s="93">
        <v>33527.714913841424</v>
      </c>
      <c r="DX116" s="94">
        <v>0.65846108083610244</v>
      </c>
      <c r="DY116" s="22"/>
      <c r="DZ116" s="30"/>
      <c r="EA116" s="30"/>
      <c r="EB116" s="22"/>
      <c r="EC116" s="22"/>
      <c r="ED116" s="22"/>
      <c r="EE116" s="22"/>
      <c r="EF116" s="22"/>
      <c r="EG116" s="22"/>
      <c r="EH116" s="22"/>
      <c r="EI116" s="22"/>
      <c r="EJ116" s="22"/>
      <c r="EK116" s="13"/>
      <c r="EL116" s="80">
        <v>28735.252769009938</v>
      </c>
      <c r="EM116" s="80">
        <v>48454.251997970845</v>
      </c>
      <c r="EN116" s="93">
        <v>-19718.999228960907</v>
      </c>
      <c r="EO116" s="94">
        <v>-0.40696117297996248</v>
      </c>
      <c r="EP116" s="22"/>
      <c r="EQ116" s="30"/>
      <c r="ER116" s="30"/>
      <c r="ES116" s="22"/>
      <c r="ET116" s="22"/>
      <c r="EU116" s="22"/>
      <c r="EV116" s="22"/>
      <c r="EW116" s="22"/>
      <c r="EX116" s="22"/>
      <c r="EY116" s="22"/>
      <c r="EZ116" s="22"/>
      <c r="FA116" s="22"/>
      <c r="FB116" s="13"/>
      <c r="FC116" s="80">
        <v>282.10335341179734</v>
      </c>
      <c r="FD116" s="80">
        <v>642.10325341179737</v>
      </c>
      <c r="FE116" s="93">
        <v>-359.99990000000003</v>
      </c>
      <c r="FF116" s="94">
        <v>-0.56065733678680307</v>
      </c>
      <c r="FG116" s="22"/>
      <c r="FH116" s="30"/>
      <c r="FI116" s="30"/>
      <c r="FJ116" s="22"/>
      <c r="FK116" s="22"/>
      <c r="FL116" s="22"/>
      <c r="FM116" s="22"/>
      <c r="FN116" s="22"/>
      <c r="FO116" s="22"/>
      <c r="FP116" s="22"/>
      <c r="FQ116" s="22"/>
      <c r="FR116" s="22"/>
      <c r="FS116" s="13"/>
    </row>
    <row r="117" spans="1:175" x14ac:dyDescent="0.2">
      <c r="A117" s="42">
        <v>706</v>
      </c>
      <c r="B117" s="86"/>
      <c r="C117" s="86" t="str">
        <f>VLOOKUP($A117&amp;C$1,TEXTDF,(SPRCODE="DE")*2+(SPRCODE="FR")*3,FALSE)</f>
        <v>Verteilung an Vorsorgeeinrichtungen (Überschusszuteilung)</v>
      </c>
      <c r="D117" s="46"/>
      <c r="E117" s="46"/>
      <c r="F117" s="80">
        <f t="shared" si="48"/>
        <v>-1346331.4246400001</v>
      </c>
      <c r="G117" s="80">
        <f t="shared" si="49"/>
        <v>-572588.29332000006</v>
      </c>
      <c r="H117" s="93">
        <f t="shared" si="27"/>
        <v>-773743.13132000004</v>
      </c>
      <c r="I117" s="94">
        <f t="shared" si="29"/>
        <v>1.3513079822740655</v>
      </c>
      <c r="J117" s="22"/>
      <c r="K117" s="30"/>
      <c r="L117" s="30"/>
      <c r="M117" s="22"/>
      <c r="N117" s="22"/>
      <c r="O117" s="22"/>
      <c r="P117" s="22"/>
      <c r="Q117" s="22"/>
      <c r="R117" s="22"/>
      <c r="S117" s="22"/>
      <c r="T117" s="22"/>
      <c r="U117" s="22"/>
      <c r="V117" s="13"/>
      <c r="W117" s="80">
        <v>-170983.87425999998</v>
      </c>
      <c r="X117" s="80">
        <v>-169050.32644</v>
      </c>
      <c r="Y117" s="93">
        <v>-1933.5478199999779</v>
      </c>
      <c r="Z117" s="94">
        <v>1.1437705331413417E-2</v>
      </c>
      <c r="AA117" s="22"/>
      <c r="AB117" s="30"/>
      <c r="AC117" s="30"/>
      <c r="AD117" s="22"/>
      <c r="AE117" s="22"/>
      <c r="AF117" s="22"/>
      <c r="AG117" s="22"/>
      <c r="AH117" s="22"/>
      <c r="AI117" s="22"/>
      <c r="AJ117" s="22"/>
      <c r="AK117" s="22"/>
      <c r="AL117" s="22"/>
      <c r="AM117" s="13"/>
      <c r="AN117" s="80">
        <v>-948475.36838999996</v>
      </c>
      <c r="AO117" s="80">
        <v>-205247.52662000002</v>
      </c>
      <c r="AP117" s="93">
        <v>-743227.84176999994</v>
      </c>
      <c r="AQ117" s="94">
        <v>3.6211293456706501</v>
      </c>
      <c r="AR117" s="22"/>
      <c r="AS117" s="30"/>
      <c r="AT117" s="30"/>
      <c r="AU117" s="22"/>
      <c r="AV117" s="22"/>
      <c r="AW117" s="22"/>
      <c r="AX117" s="22"/>
      <c r="AY117" s="22"/>
      <c r="AZ117" s="22"/>
      <c r="BA117" s="22"/>
      <c r="BB117" s="22"/>
      <c r="BC117" s="22"/>
      <c r="BD117" s="13"/>
      <c r="BE117" s="80">
        <v>-50712.374659999994</v>
      </c>
      <c r="BF117" s="80">
        <v>-38074.383829999999</v>
      </c>
      <c r="BG117" s="93">
        <v>-12637.990829999995</v>
      </c>
      <c r="BH117" s="94">
        <v>0.33192896532293004</v>
      </c>
      <c r="BI117" s="22"/>
      <c r="BJ117" s="30"/>
      <c r="BK117" s="30"/>
      <c r="BL117" s="22"/>
      <c r="BM117" s="22"/>
      <c r="BN117" s="22"/>
      <c r="BO117" s="22"/>
      <c r="BP117" s="22"/>
      <c r="BQ117" s="22"/>
      <c r="BR117" s="22"/>
      <c r="BS117" s="22"/>
      <c r="BT117" s="22"/>
      <c r="BU117" s="13"/>
      <c r="BV117" s="80">
        <v>-112838.65261</v>
      </c>
      <c r="BW117" s="80">
        <v>-80953.032670000001</v>
      </c>
      <c r="BX117" s="93">
        <v>-31885.619940000004</v>
      </c>
      <c r="BY117" s="94">
        <v>0.39387801652817322</v>
      </c>
      <c r="BZ117" s="22"/>
      <c r="CA117" s="30"/>
      <c r="CB117" s="30"/>
      <c r="CC117" s="22"/>
      <c r="CD117" s="22"/>
      <c r="CE117" s="22"/>
      <c r="CF117" s="22"/>
      <c r="CG117" s="22"/>
      <c r="CH117" s="22"/>
      <c r="CI117" s="22"/>
      <c r="CJ117" s="22"/>
      <c r="CK117" s="22"/>
      <c r="CL117" s="13"/>
      <c r="CM117" s="80">
        <v>-17395.803309999999</v>
      </c>
      <c r="CN117" s="80">
        <v>-17809.731399999997</v>
      </c>
      <c r="CO117" s="93">
        <v>413.92808999999761</v>
      </c>
      <c r="CP117" s="94">
        <v>-2.3241680669030096E-2</v>
      </c>
      <c r="CQ117" s="22"/>
      <c r="CR117" s="30"/>
      <c r="CS117" s="30"/>
      <c r="CT117" s="22"/>
      <c r="CU117" s="22"/>
      <c r="CV117" s="22"/>
      <c r="CW117" s="22"/>
      <c r="CX117" s="22"/>
      <c r="CY117" s="22"/>
      <c r="CZ117" s="22"/>
      <c r="DA117" s="22"/>
      <c r="DB117" s="22"/>
      <c r="DC117" s="13"/>
      <c r="DD117" s="80">
        <v>-3349.9391000000001</v>
      </c>
      <c r="DE117" s="80">
        <v>-3375</v>
      </c>
      <c r="DF117" s="93">
        <v>25.060899999999947</v>
      </c>
      <c r="DG117" s="94">
        <v>-7.4254518518518386E-3</v>
      </c>
      <c r="DH117" s="22"/>
      <c r="DI117" s="30"/>
      <c r="DJ117" s="30"/>
      <c r="DK117" s="22"/>
      <c r="DL117" s="22"/>
      <c r="DM117" s="22"/>
      <c r="DN117" s="22"/>
      <c r="DO117" s="22"/>
      <c r="DP117" s="22"/>
      <c r="DQ117" s="22"/>
      <c r="DR117" s="22"/>
      <c r="DS117" s="22"/>
      <c r="DT117" s="13"/>
      <c r="DU117" s="80">
        <v>-25064.919010000005</v>
      </c>
      <c r="DV117" s="80">
        <v>-26939.188460000001</v>
      </c>
      <c r="DW117" s="93">
        <v>1874.2694499999961</v>
      </c>
      <c r="DX117" s="94">
        <v>-6.9574087310869004E-2</v>
      </c>
      <c r="DY117" s="22"/>
      <c r="DZ117" s="30"/>
      <c r="EA117" s="30"/>
      <c r="EB117" s="22"/>
      <c r="EC117" s="22"/>
      <c r="ED117" s="22"/>
      <c r="EE117" s="22"/>
      <c r="EF117" s="22"/>
      <c r="EG117" s="22"/>
      <c r="EH117" s="22"/>
      <c r="EI117" s="22"/>
      <c r="EJ117" s="22"/>
      <c r="EK117" s="13"/>
      <c r="EL117" s="80">
        <v>-17510.493299999998</v>
      </c>
      <c r="EM117" s="80">
        <v>-30779.103999999999</v>
      </c>
      <c r="EN117" s="93">
        <v>13268.610700000001</v>
      </c>
      <c r="EO117" s="94">
        <v>-0.4310915191033502</v>
      </c>
      <c r="EP117" s="22"/>
      <c r="EQ117" s="30"/>
      <c r="ER117" s="30"/>
      <c r="ES117" s="22"/>
      <c r="ET117" s="22"/>
      <c r="EU117" s="22"/>
      <c r="EV117" s="22"/>
      <c r="EW117" s="22"/>
      <c r="EX117" s="22"/>
      <c r="EY117" s="22"/>
      <c r="EZ117" s="22"/>
      <c r="FA117" s="22"/>
      <c r="FB117" s="13"/>
      <c r="FC117" s="80">
        <v>0</v>
      </c>
      <c r="FD117" s="80">
        <v>-359.99990000000003</v>
      </c>
      <c r="FE117" s="93">
        <v>359.99990000000003</v>
      </c>
      <c r="FF117" s="94">
        <v>-1</v>
      </c>
      <c r="FG117" s="22"/>
      <c r="FH117" s="30"/>
      <c r="FI117" s="30"/>
      <c r="FJ117" s="22"/>
      <c r="FK117" s="22"/>
      <c r="FL117" s="22"/>
      <c r="FM117" s="22"/>
      <c r="FN117" s="22"/>
      <c r="FO117" s="22"/>
      <c r="FP117" s="22"/>
      <c r="FQ117" s="22"/>
      <c r="FR117" s="22"/>
      <c r="FS117" s="13"/>
    </row>
    <row r="118" spans="1:175" x14ac:dyDescent="0.2">
      <c r="A118" s="42">
        <v>707</v>
      </c>
      <c r="B118" s="86"/>
      <c r="C118" s="86" t="str">
        <f>VLOOKUP($A118&amp;C$1,TEXTDF,(SPRCODE="DE")*2+(SPRCODE="FR")*3,FALSE)</f>
        <v>Überschussbeteiligung laufendes Jahr (Überschusszuweisung)</v>
      </c>
      <c r="D118" s="46"/>
      <c r="E118" s="46"/>
      <c r="F118" s="80">
        <f t="shared" si="48"/>
        <v>463743.37873802532</v>
      </c>
      <c r="G118" s="80">
        <f t="shared" si="49"/>
        <v>1542183.8961613462</v>
      </c>
      <c r="H118" s="93">
        <f t="shared" si="27"/>
        <v>-1078440.517423321</v>
      </c>
      <c r="I118" s="94">
        <f t="shared" si="29"/>
        <v>-0.69929437086437607</v>
      </c>
      <c r="J118" s="22"/>
      <c r="K118" s="30"/>
      <c r="L118" s="30"/>
      <c r="M118" s="22"/>
      <c r="N118" s="22"/>
      <c r="O118" s="22"/>
      <c r="P118" s="22"/>
      <c r="Q118" s="22"/>
      <c r="R118" s="22"/>
      <c r="S118" s="22"/>
      <c r="T118" s="22"/>
      <c r="U118" s="22"/>
      <c r="V118" s="13"/>
      <c r="W118" s="80">
        <v>147887.80574230896</v>
      </c>
      <c r="X118" s="80">
        <v>244650.3264400005</v>
      </c>
      <c r="Y118" s="93">
        <v>-96762.520697691536</v>
      </c>
      <c r="Z118" s="94">
        <v>-0.39551355645307984</v>
      </c>
      <c r="AA118" s="22"/>
      <c r="AB118" s="30"/>
      <c r="AC118" s="30"/>
      <c r="AD118" s="22"/>
      <c r="AE118" s="22"/>
      <c r="AF118" s="22"/>
      <c r="AG118" s="22"/>
      <c r="AH118" s="22"/>
      <c r="AI118" s="22"/>
      <c r="AJ118" s="22"/>
      <c r="AK118" s="22"/>
      <c r="AL118" s="22"/>
      <c r="AM118" s="13"/>
      <c r="AN118" s="80">
        <v>172581.77696647879</v>
      </c>
      <c r="AO118" s="80">
        <v>967889.38544724265</v>
      </c>
      <c r="AP118" s="93">
        <v>-795307.60848076385</v>
      </c>
      <c r="AQ118" s="94">
        <v>-0.82169266492499848</v>
      </c>
      <c r="AR118" s="22"/>
      <c r="AS118" s="30"/>
      <c r="AT118" s="30"/>
      <c r="AU118" s="22"/>
      <c r="AV118" s="22"/>
      <c r="AW118" s="22"/>
      <c r="AX118" s="22"/>
      <c r="AY118" s="22"/>
      <c r="AZ118" s="22"/>
      <c r="BA118" s="22"/>
      <c r="BB118" s="22"/>
      <c r="BC118" s="22"/>
      <c r="BD118" s="13"/>
      <c r="BE118" s="80">
        <v>29999.999487902664</v>
      </c>
      <c r="BF118" s="80">
        <v>70000.000000000087</v>
      </c>
      <c r="BG118" s="93">
        <v>-40000.000512097424</v>
      </c>
      <c r="BH118" s="94">
        <v>-0.57142857874424813</v>
      </c>
      <c r="BI118" s="22"/>
      <c r="BJ118" s="30"/>
      <c r="BK118" s="30"/>
      <c r="BL118" s="22"/>
      <c r="BM118" s="22"/>
      <c r="BN118" s="22"/>
      <c r="BO118" s="22"/>
      <c r="BP118" s="22"/>
      <c r="BQ118" s="22"/>
      <c r="BR118" s="22"/>
      <c r="BS118" s="22"/>
      <c r="BT118" s="22"/>
      <c r="BU118" s="13"/>
      <c r="BV118" s="80">
        <v>80431.184153839655</v>
      </c>
      <c r="BW118" s="80">
        <v>151182.22879010555</v>
      </c>
      <c r="BX118" s="93">
        <v>-70751.044636265899</v>
      </c>
      <c r="BY118" s="94">
        <v>-0.46798519377891556</v>
      </c>
      <c r="BZ118" s="22"/>
      <c r="CA118" s="30"/>
      <c r="CB118" s="30"/>
      <c r="CC118" s="22"/>
      <c r="CD118" s="22"/>
      <c r="CE118" s="22"/>
      <c r="CF118" s="22"/>
      <c r="CG118" s="22"/>
      <c r="CH118" s="22"/>
      <c r="CI118" s="22"/>
      <c r="CJ118" s="22"/>
      <c r="CK118" s="22"/>
      <c r="CL118" s="13"/>
      <c r="CM118" s="80">
        <v>1912.791959171075</v>
      </c>
      <c r="CN118" s="80">
        <v>28435.265773299645</v>
      </c>
      <c r="CO118" s="93">
        <v>-26522.473814128571</v>
      </c>
      <c r="CP118" s="94">
        <v>-0.93273170103557945</v>
      </c>
      <c r="CQ118" s="22"/>
      <c r="CR118" s="30"/>
      <c r="CS118" s="30"/>
      <c r="CT118" s="22"/>
      <c r="CU118" s="22"/>
      <c r="CV118" s="22"/>
      <c r="CW118" s="22"/>
      <c r="CX118" s="22"/>
      <c r="CY118" s="22"/>
      <c r="CZ118" s="22"/>
      <c r="DA118" s="22"/>
      <c r="DB118" s="22"/>
      <c r="DC118" s="13"/>
      <c r="DD118" s="80">
        <v>3999.520804337375</v>
      </c>
      <c r="DE118" s="80">
        <v>8499.681415817231</v>
      </c>
      <c r="DF118" s="93">
        <v>-4500.160611479856</v>
      </c>
      <c r="DG118" s="94">
        <v>-0.52945050423953721</v>
      </c>
      <c r="DH118" s="22"/>
      <c r="DI118" s="30"/>
      <c r="DJ118" s="30"/>
      <c r="DK118" s="22"/>
      <c r="DL118" s="22"/>
      <c r="DM118" s="22"/>
      <c r="DN118" s="22"/>
      <c r="DO118" s="22"/>
      <c r="DP118" s="22"/>
      <c r="DQ118" s="22"/>
      <c r="DR118" s="22"/>
      <c r="DS118" s="22"/>
      <c r="DT118" s="13"/>
      <c r="DU118" s="80">
        <v>9271.2204578754499</v>
      </c>
      <c r="DV118" s="80">
        <v>60466.903373841444</v>
      </c>
      <c r="DW118" s="93">
        <v>-51195.682915965997</v>
      </c>
      <c r="DX118" s="94">
        <v>-0.84667280875034412</v>
      </c>
      <c r="DY118" s="22"/>
      <c r="DZ118" s="30"/>
      <c r="EA118" s="30"/>
      <c r="EB118" s="22"/>
      <c r="EC118" s="22"/>
      <c r="ED118" s="22"/>
      <c r="EE118" s="22"/>
      <c r="EF118" s="22"/>
      <c r="EG118" s="22"/>
      <c r="EH118" s="22"/>
      <c r="EI118" s="22"/>
      <c r="EJ118" s="22"/>
      <c r="EK118" s="13"/>
      <c r="EL118" s="80">
        <v>17640.722104346059</v>
      </c>
      <c r="EM118" s="80">
        <v>11060.104921039092</v>
      </c>
      <c r="EN118" s="93">
        <v>6580.6171833069675</v>
      </c>
      <c r="EO118" s="94">
        <v>0.59498686769137099</v>
      </c>
      <c r="EP118" s="22"/>
      <c r="EQ118" s="30"/>
      <c r="ER118" s="30"/>
      <c r="ES118" s="22"/>
      <c r="ET118" s="22"/>
      <c r="EU118" s="22"/>
      <c r="EV118" s="22"/>
      <c r="EW118" s="22"/>
      <c r="EX118" s="22"/>
      <c r="EY118" s="22"/>
      <c r="EZ118" s="22"/>
      <c r="FA118" s="22"/>
      <c r="FB118" s="13"/>
      <c r="FC118" s="80">
        <v>18.357061765281287</v>
      </c>
      <c r="FD118" s="80">
        <v>0</v>
      </c>
      <c r="FE118" s="93">
        <v>18.357061765281287</v>
      </c>
      <c r="FF118" s="94" t="s">
        <v>589</v>
      </c>
      <c r="FG118" s="22"/>
      <c r="FH118" s="30"/>
      <c r="FI118" s="30"/>
      <c r="FJ118" s="22"/>
      <c r="FK118" s="22"/>
      <c r="FL118" s="22"/>
      <c r="FM118" s="22"/>
      <c r="FN118" s="22"/>
      <c r="FO118" s="22"/>
      <c r="FP118" s="22"/>
      <c r="FQ118" s="22"/>
      <c r="FR118" s="22"/>
      <c r="FS118" s="13"/>
    </row>
    <row r="119" spans="1:175" x14ac:dyDescent="0.2">
      <c r="A119" s="42">
        <v>708</v>
      </c>
      <c r="B119" s="86"/>
      <c r="C119" s="86" t="str">
        <f>VLOOKUP($A119&amp;C$1,TEXTDF,(SPRCODE="DE")*2+(SPRCODE="FR")*3,FALSE)</f>
        <v>Entnahme zur Deckung des Betriebsdefizits</v>
      </c>
      <c r="D119" s="46"/>
      <c r="E119" s="46"/>
      <c r="F119" s="80">
        <f t="shared" si="48"/>
        <v>0</v>
      </c>
      <c r="G119" s="80">
        <f t="shared" si="49"/>
        <v>0</v>
      </c>
      <c r="H119" s="93">
        <f t="shared" si="27"/>
        <v>0</v>
      </c>
      <c r="I119" s="94" t="str">
        <f t="shared" si="29"/>
        <v/>
      </c>
      <c r="J119" s="22"/>
      <c r="K119" s="30"/>
      <c r="L119" s="30"/>
      <c r="M119" s="22"/>
      <c r="N119" s="22"/>
      <c r="O119" s="22"/>
      <c r="P119" s="22"/>
      <c r="Q119" s="22"/>
      <c r="R119" s="22"/>
      <c r="S119" s="22"/>
      <c r="T119" s="22"/>
      <c r="U119" s="22"/>
      <c r="V119" s="13"/>
      <c r="W119" s="80">
        <v>0</v>
      </c>
      <c r="X119" s="80">
        <v>0</v>
      </c>
      <c r="Y119" s="93">
        <v>0</v>
      </c>
      <c r="Z119" s="94" t="s">
        <v>589</v>
      </c>
      <c r="AA119" s="22"/>
      <c r="AB119" s="30"/>
      <c r="AC119" s="30"/>
      <c r="AD119" s="22"/>
      <c r="AE119" s="22"/>
      <c r="AF119" s="22"/>
      <c r="AG119" s="22"/>
      <c r="AH119" s="22"/>
      <c r="AI119" s="22"/>
      <c r="AJ119" s="22"/>
      <c r="AK119" s="22"/>
      <c r="AL119" s="22"/>
      <c r="AM119" s="13"/>
      <c r="AN119" s="80">
        <v>0</v>
      </c>
      <c r="AO119" s="80">
        <v>0</v>
      </c>
      <c r="AP119" s="93">
        <v>0</v>
      </c>
      <c r="AQ119" s="94" t="s">
        <v>589</v>
      </c>
      <c r="AR119" s="22"/>
      <c r="AS119" s="30"/>
      <c r="AT119" s="30"/>
      <c r="AU119" s="22"/>
      <c r="AV119" s="22"/>
      <c r="AW119" s="22"/>
      <c r="AX119" s="22"/>
      <c r="AY119" s="22"/>
      <c r="AZ119" s="22"/>
      <c r="BA119" s="22"/>
      <c r="BB119" s="22"/>
      <c r="BC119" s="22"/>
      <c r="BD119" s="13"/>
      <c r="BE119" s="80">
        <v>0</v>
      </c>
      <c r="BF119" s="80">
        <v>0</v>
      </c>
      <c r="BG119" s="93">
        <v>0</v>
      </c>
      <c r="BH119" s="94" t="s">
        <v>589</v>
      </c>
      <c r="BI119" s="22"/>
      <c r="BJ119" s="30"/>
      <c r="BK119" s="30"/>
      <c r="BL119" s="22"/>
      <c r="BM119" s="22"/>
      <c r="BN119" s="22"/>
      <c r="BO119" s="22"/>
      <c r="BP119" s="22"/>
      <c r="BQ119" s="22"/>
      <c r="BR119" s="22"/>
      <c r="BS119" s="22"/>
      <c r="BT119" s="22"/>
      <c r="BU119" s="13"/>
      <c r="BV119" s="80">
        <v>0</v>
      </c>
      <c r="BW119" s="80">
        <v>0</v>
      </c>
      <c r="BX119" s="93">
        <v>0</v>
      </c>
      <c r="BY119" s="94" t="s">
        <v>589</v>
      </c>
      <c r="BZ119" s="22"/>
      <c r="CA119" s="30"/>
      <c r="CB119" s="30"/>
      <c r="CC119" s="22"/>
      <c r="CD119" s="22"/>
      <c r="CE119" s="22"/>
      <c r="CF119" s="22"/>
      <c r="CG119" s="22"/>
      <c r="CH119" s="22"/>
      <c r="CI119" s="22"/>
      <c r="CJ119" s="22"/>
      <c r="CK119" s="22"/>
      <c r="CL119" s="13"/>
      <c r="CM119" s="80">
        <v>0</v>
      </c>
      <c r="CN119" s="80">
        <v>0</v>
      </c>
      <c r="CO119" s="93">
        <v>0</v>
      </c>
      <c r="CP119" s="94" t="s">
        <v>589</v>
      </c>
      <c r="CQ119" s="22"/>
      <c r="CR119" s="30"/>
      <c r="CS119" s="30"/>
      <c r="CT119" s="22"/>
      <c r="CU119" s="22"/>
      <c r="CV119" s="22"/>
      <c r="CW119" s="22"/>
      <c r="CX119" s="22"/>
      <c r="CY119" s="22"/>
      <c r="CZ119" s="22"/>
      <c r="DA119" s="22"/>
      <c r="DB119" s="22"/>
      <c r="DC119" s="13"/>
      <c r="DD119" s="80">
        <v>0</v>
      </c>
      <c r="DE119" s="80">
        <v>0</v>
      </c>
      <c r="DF119" s="93">
        <v>0</v>
      </c>
      <c r="DG119" s="94" t="s">
        <v>589</v>
      </c>
      <c r="DH119" s="22"/>
      <c r="DI119" s="30"/>
      <c r="DJ119" s="30"/>
      <c r="DK119" s="22"/>
      <c r="DL119" s="22"/>
      <c r="DM119" s="22"/>
      <c r="DN119" s="22"/>
      <c r="DO119" s="22"/>
      <c r="DP119" s="22"/>
      <c r="DQ119" s="22"/>
      <c r="DR119" s="22"/>
      <c r="DS119" s="22"/>
      <c r="DT119" s="13"/>
      <c r="DU119" s="80">
        <v>0</v>
      </c>
      <c r="DV119" s="80">
        <v>0</v>
      </c>
      <c r="DW119" s="93">
        <v>0</v>
      </c>
      <c r="DX119" s="94" t="s">
        <v>589</v>
      </c>
      <c r="DY119" s="22"/>
      <c r="DZ119" s="30"/>
      <c r="EA119" s="30"/>
      <c r="EB119" s="22"/>
      <c r="EC119" s="22"/>
      <c r="ED119" s="22"/>
      <c r="EE119" s="22"/>
      <c r="EF119" s="22"/>
      <c r="EG119" s="22"/>
      <c r="EH119" s="22"/>
      <c r="EI119" s="22"/>
      <c r="EJ119" s="22"/>
      <c r="EK119" s="13"/>
      <c r="EL119" s="80">
        <v>0</v>
      </c>
      <c r="EM119" s="80">
        <v>0</v>
      </c>
      <c r="EN119" s="93">
        <v>0</v>
      </c>
      <c r="EO119" s="94" t="s">
        <v>589</v>
      </c>
      <c r="EP119" s="22"/>
      <c r="EQ119" s="30"/>
      <c r="ER119" s="30"/>
      <c r="ES119" s="22"/>
      <c r="ET119" s="22"/>
      <c r="EU119" s="22"/>
      <c r="EV119" s="22"/>
      <c r="EW119" s="22"/>
      <c r="EX119" s="22"/>
      <c r="EY119" s="22"/>
      <c r="EZ119" s="22"/>
      <c r="FA119" s="22"/>
      <c r="FB119" s="13"/>
      <c r="FC119" s="80">
        <v>0</v>
      </c>
      <c r="FD119" s="80">
        <v>0</v>
      </c>
      <c r="FE119" s="93">
        <v>0</v>
      </c>
      <c r="FF119" s="94" t="s">
        <v>589</v>
      </c>
      <c r="FG119" s="22"/>
      <c r="FH119" s="30"/>
      <c r="FI119" s="30"/>
      <c r="FJ119" s="22"/>
      <c r="FK119" s="22"/>
      <c r="FL119" s="22"/>
      <c r="FM119" s="22"/>
      <c r="FN119" s="22"/>
      <c r="FO119" s="22"/>
      <c r="FP119" s="22"/>
      <c r="FQ119" s="22"/>
      <c r="FR119" s="22"/>
      <c r="FS119" s="13"/>
    </row>
    <row r="120" spans="1:175" x14ac:dyDescent="0.2">
      <c r="A120" s="42">
        <v>709</v>
      </c>
      <c r="B120" s="86"/>
      <c r="C120" s="86" t="str">
        <f>VLOOKUP($A120&amp;C$1,TEXTDF,(SPRCODE="DE")*2+(SPRCODE="FR")*3,FALSE)</f>
        <v>Valorisationskorrektur</v>
      </c>
      <c r="D120" s="46"/>
      <c r="E120" s="46"/>
      <c r="F120" s="80">
        <f t="shared" si="48"/>
        <v>0</v>
      </c>
      <c r="G120" s="80">
        <f t="shared" si="49"/>
        <v>0</v>
      </c>
      <c r="H120" s="93">
        <f t="shared" si="27"/>
        <v>0</v>
      </c>
      <c r="I120" s="94" t="str">
        <f t="shared" si="29"/>
        <v/>
      </c>
      <c r="J120" s="22"/>
      <c r="K120" s="30"/>
      <c r="L120" s="30"/>
      <c r="M120" s="22"/>
      <c r="N120" s="22"/>
      <c r="O120" s="22"/>
      <c r="P120" s="22"/>
      <c r="Q120" s="22"/>
      <c r="R120" s="22"/>
      <c r="S120" s="22"/>
      <c r="T120" s="22"/>
      <c r="U120" s="22"/>
      <c r="V120" s="13"/>
      <c r="W120" s="80">
        <v>0</v>
      </c>
      <c r="X120" s="80">
        <v>0</v>
      </c>
      <c r="Y120" s="93">
        <v>0</v>
      </c>
      <c r="Z120" s="94" t="s">
        <v>589</v>
      </c>
      <c r="AA120" s="22"/>
      <c r="AB120" s="30"/>
      <c r="AC120" s="30"/>
      <c r="AD120" s="22"/>
      <c r="AE120" s="22"/>
      <c r="AF120" s="22"/>
      <c r="AG120" s="22"/>
      <c r="AH120" s="22"/>
      <c r="AI120" s="22"/>
      <c r="AJ120" s="22"/>
      <c r="AK120" s="22"/>
      <c r="AL120" s="22"/>
      <c r="AM120" s="13"/>
      <c r="AN120" s="80">
        <v>0</v>
      </c>
      <c r="AO120" s="80">
        <v>0</v>
      </c>
      <c r="AP120" s="93">
        <v>0</v>
      </c>
      <c r="AQ120" s="94" t="s">
        <v>589</v>
      </c>
      <c r="AR120" s="22"/>
      <c r="AS120" s="30"/>
      <c r="AT120" s="30"/>
      <c r="AU120" s="22"/>
      <c r="AV120" s="22"/>
      <c r="AW120" s="22"/>
      <c r="AX120" s="22"/>
      <c r="AY120" s="22"/>
      <c r="AZ120" s="22"/>
      <c r="BA120" s="22"/>
      <c r="BB120" s="22"/>
      <c r="BC120" s="22"/>
      <c r="BD120" s="13"/>
      <c r="BE120" s="80">
        <v>0</v>
      </c>
      <c r="BF120" s="80">
        <v>0</v>
      </c>
      <c r="BG120" s="93">
        <v>0</v>
      </c>
      <c r="BH120" s="94" t="s">
        <v>589</v>
      </c>
      <c r="BI120" s="22"/>
      <c r="BJ120" s="30"/>
      <c r="BK120" s="30"/>
      <c r="BL120" s="22"/>
      <c r="BM120" s="22"/>
      <c r="BN120" s="22"/>
      <c r="BO120" s="22"/>
      <c r="BP120" s="22"/>
      <c r="BQ120" s="22"/>
      <c r="BR120" s="22"/>
      <c r="BS120" s="22"/>
      <c r="BT120" s="22"/>
      <c r="BU120" s="13"/>
      <c r="BV120" s="80">
        <v>0</v>
      </c>
      <c r="BW120" s="80">
        <v>0</v>
      </c>
      <c r="BX120" s="93">
        <v>0</v>
      </c>
      <c r="BY120" s="94" t="s">
        <v>589</v>
      </c>
      <c r="BZ120" s="22"/>
      <c r="CA120" s="30"/>
      <c r="CB120" s="30"/>
      <c r="CC120" s="22"/>
      <c r="CD120" s="22"/>
      <c r="CE120" s="22"/>
      <c r="CF120" s="22"/>
      <c r="CG120" s="22"/>
      <c r="CH120" s="22"/>
      <c r="CI120" s="22"/>
      <c r="CJ120" s="22"/>
      <c r="CK120" s="22"/>
      <c r="CL120" s="13"/>
      <c r="CM120" s="80">
        <v>0</v>
      </c>
      <c r="CN120" s="80">
        <v>0</v>
      </c>
      <c r="CO120" s="93">
        <v>0</v>
      </c>
      <c r="CP120" s="94" t="s">
        <v>589</v>
      </c>
      <c r="CQ120" s="22"/>
      <c r="CR120" s="30"/>
      <c r="CS120" s="30"/>
      <c r="CT120" s="22"/>
      <c r="CU120" s="22"/>
      <c r="CV120" s="22"/>
      <c r="CW120" s="22"/>
      <c r="CX120" s="22"/>
      <c r="CY120" s="22"/>
      <c r="CZ120" s="22"/>
      <c r="DA120" s="22"/>
      <c r="DB120" s="22"/>
      <c r="DC120" s="13"/>
      <c r="DD120" s="80">
        <v>0</v>
      </c>
      <c r="DE120" s="80">
        <v>0</v>
      </c>
      <c r="DF120" s="93">
        <v>0</v>
      </c>
      <c r="DG120" s="94" t="s">
        <v>589</v>
      </c>
      <c r="DH120" s="22"/>
      <c r="DI120" s="30"/>
      <c r="DJ120" s="30"/>
      <c r="DK120" s="22"/>
      <c r="DL120" s="22"/>
      <c r="DM120" s="22"/>
      <c r="DN120" s="22"/>
      <c r="DO120" s="22"/>
      <c r="DP120" s="22"/>
      <c r="DQ120" s="22"/>
      <c r="DR120" s="22"/>
      <c r="DS120" s="22"/>
      <c r="DT120" s="13"/>
      <c r="DU120" s="80">
        <v>0</v>
      </c>
      <c r="DV120" s="80">
        <v>0</v>
      </c>
      <c r="DW120" s="93">
        <v>0</v>
      </c>
      <c r="DX120" s="94" t="s">
        <v>589</v>
      </c>
      <c r="DY120" s="22"/>
      <c r="DZ120" s="30"/>
      <c r="EA120" s="30"/>
      <c r="EB120" s="22"/>
      <c r="EC120" s="22"/>
      <c r="ED120" s="22"/>
      <c r="EE120" s="22"/>
      <c r="EF120" s="22"/>
      <c r="EG120" s="22"/>
      <c r="EH120" s="22"/>
      <c r="EI120" s="22"/>
      <c r="EJ120" s="22"/>
      <c r="EK120" s="13"/>
      <c r="EL120" s="80">
        <v>0</v>
      </c>
      <c r="EM120" s="80">
        <v>0</v>
      </c>
      <c r="EN120" s="93">
        <v>0</v>
      </c>
      <c r="EO120" s="94" t="s">
        <v>589</v>
      </c>
      <c r="EP120" s="22"/>
      <c r="EQ120" s="30"/>
      <c r="ER120" s="30"/>
      <c r="ES120" s="22"/>
      <c r="ET120" s="22"/>
      <c r="EU120" s="22"/>
      <c r="EV120" s="22"/>
      <c r="EW120" s="22"/>
      <c r="EX120" s="22"/>
      <c r="EY120" s="22"/>
      <c r="EZ120" s="22"/>
      <c r="FA120" s="22"/>
      <c r="FB120" s="13"/>
      <c r="FC120" s="80">
        <v>0</v>
      </c>
      <c r="FD120" s="80">
        <v>0</v>
      </c>
      <c r="FE120" s="93">
        <v>0</v>
      </c>
      <c r="FF120" s="94" t="s">
        <v>589</v>
      </c>
      <c r="FG120" s="22"/>
      <c r="FH120" s="30"/>
      <c r="FI120" s="30"/>
      <c r="FJ120" s="22"/>
      <c r="FK120" s="22"/>
      <c r="FL120" s="22"/>
      <c r="FM120" s="22"/>
      <c r="FN120" s="22"/>
      <c r="FO120" s="22"/>
      <c r="FP120" s="22"/>
      <c r="FQ120" s="22"/>
      <c r="FR120" s="22"/>
      <c r="FS120" s="13"/>
    </row>
    <row r="121" spans="1:175" x14ac:dyDescent="0.2">
      <c r="A121" s="42">
        <v>710</v>
      </c>
      <c r="B121" s="67" t="str">
        <f>VLOOKUP($A121&amp;B$1,TEXTDF,(SPRCODE="DE")*2+(SPRCODE="FR")*3,FALSE)</f>
        <v>Prämienüberträge</v>
      </c>
      <c r="C121" s="67"/>
      <c r="D121" s="67"/>
      <c r="E121" s="67"/>
      <c r="F121" s="68">
        <f t="shared" si="48"/>
        <v>6.3458000000000006</v>
      </c>
      <c r="G121" s="68">
        <f t="shared" si="49"/>
        <v>7.8805700000000005</v>
      </c>
      <c r="H121" s="69">
        <f t="shared" si="27"/>
        <v>-1.53477</v>
      </c>
      <c r="I121" s="70">
        <f t="shared" si="29"/>
        <v>-0.1947536789851495</v>
      </c>
      <c r="J121" s="22"/>
      <c r="K121" s="30"/>
      <c r="L121" s="30"/>
      <c r="M121" s="22"/>
      <c r="N121" s="22"/>
      <c r="O121" s="22"/>
      <c r="P121" s="22"/>
      <c r="Q121" s="22"/>
      <c r="R121" s="22"/>
      <c r="S121" s="22"/>
      <c r="T121" s="22"/>
      <c r="U121" s="22"/>
      <c r="V121" s="13"/>
      <c r="W121" s="68">
        <v>0</v>
      </c>
      <c r="X121" s="68" vm="35">
        <v>0</v>
      </c>
      <c r="Y121" s="69">
        <v>0</v>
      </c>
      <c r="Z121" s="70" t="s">
        <v>589</v>
      </c>
      <c r="AA121" s="22"/>
      <c r="AB121" s="30"/>
      <c r="AC121" s="30"/>
      <c r="AD121" s="22"/>
      <c r="AE121" s="22"/>
      <c r="AF121" s="22"/>
      <c r="AG121" s="22"/>
      <c r="AH121" s="22"/>
      <c r="AI121" s="22"/>
      <c r="AJ121" s="22"/>
      <c r="AK121" s="22"/>
      <c r="AL121" s="22"/>
      <c r="AM121" s="13"/>
      <c r="AN121" s="68">
        <v>2.4508000000000001</v>
      </c>
      <c r="AO121" s="68" vm="86">
        <v>3.9855700000000001</v>
      </c>
      <c r="AP121" s="69">
        <v>-1.53477</v>
      </c>
      <c r="AQ121" s="70">
        <v>-0.38508168216842253</v>
      </c>
      <c r="AR121" s="22"/>
      <c r="AS121" s="30"/>
      <c r="AT121" s="30"/>
      <c r="AU121" s="22"/>
      <c r="AV121" s="22"/>
      <c r="AW121" s="22"/>
      <c r="AX121" s="22"/>
      <c r="AY121" s="22"/>
      <c r="AZ121" s="22"/>
      <c r="BA121" s="22"/>
      <c r="BB121" s="22"/>
      <c r="BC121" s="22"/>
      <c r="BD121" s="13"/>
      <c r="BE121" s="68">
        <v>0</v>
      </c>
      <c r="BF121" s="68" vm="138">
        <v>0</v>
      </c>
      <c r="BG121" s="69">
        <v>0</v>
      </c>
      <c r="BH121" s="70" t="s">
        <v>589</v>
      </c>
      <c r="BI121" s="22"/>
      <c r="BJ121" s="30"/>
      <c r="BK121" s="30"/>
      <c r="BL121" s="22"/>
      <c r="BM121" s="22"/>
      <c r="BN121" s="22"/>
      <c r="BO121" s="22"/>
      <c r="BP121" s="22"/>
      <c r="BQ121" s="22"/>
      <c r="BR121" s="22"/>
      <c r="BS121" s="22"/>
      <c r="BT121" s="22"/>
      <c r="BU121" s="13"/>
      <c r="BV121" s="68">
        <v>3.895</v>
      </c>
      <c r="BW121" s="68" vm="188">
        <v>3.895</v>
      </c>
      <c r="BX121" s="69">
        <v>0</v>
      </c>
      <c r="BY121" s="70">
        <v>0</v>
      </c>
      <c r="BZ121" s="22"/>
      <c r="CA121" s="30"/>
      <c r="CB121" s="30"/>
      <c r="CC121" s="22"/>
      <c r="CD121" s="22"/>
      <c r="CE121" s="22"/>
      <c r="CF121" s="22"/>
      <c r="CG121" s="22"/>
      <c r="CH121" s="22"/>
      <c r="CI121" s="22"/>
      <c r="CJ121" s="22"/>
      <c r="CK121" s="22"/>
      <c r="CL121" s="13"/>
      <c r="CM121" s="68">
        <v>0</v>
      </c>
      <c r="CN121" s="68" vm="239">
        <v>0</v>
      </c>
      <c r="CO121" s="69">
        <v>0</v>
      </c>
      <c r="CP121" s="70" t="s">
        <v>589</v>
      </c>
      <c r="CQ121" s="22"/>
      <c r="CR121" s="30"/>
      <c r="CS121" s="30"/>
      <c r="CT121" s="22"/>
      <c r="CU121" s="22"/>
      <c r="CV121" s="22"/>
      <c r="CW121" s="22"/>
      <c r="CX121" s="22"/>
      <c r="CY121" s="22"/>
      <c r="CZ121" s="22"/>
      <c r="DA121" s="22"/>
      <c r="DB121" s="22"/>
      <c r="DC121" s="13"/>
      <c r="DD121" s="68">
        <v>0</v>
      </c>
      <c r="DE121" s="68" vm="290">
        <v>0</v>
      </c>
      <c r="DF121" s="69">
        <v>0</v>
      </c>
      <c r="DG121" s="70" t="s">
        <v>589</v>
      </c>
      <c r="DH121" s="22"/>
      <c r="DI121" s="30"/>
      <c r="DJ121" s="30"/>
      <c r="DK121" s="22"/>
      <c r="DL121" s="22"/>
      <c r="DM121" s="22"/>
      <c r="DN121" s="22"/>
      <c r="DO121" s="22"/>
      <c r="DP121" s="22"/>
      <c r="DQ121" s="22"/>
      <c r="DR121" s="22"/>
      <c r="DS121" s="22"/>
      <c r="DT121" s="13"/>
      <c r="DU121" s="68">
        <v>0</v>
      </c>
      <c r="DV121" s="68" vm="342">
        <v>0</v>
      </c>
      <c r="DW121" s="69">
        <v>0</v>
      </c>
      <c r="DX121" s="70" t="s">
        <v>589</v>
      </c>
      <c r="DY121" s="22"/>
      <c r="DZ121" s="30"/>
      <c r="EA121" s="30"/>
      <c r="EB121" s="22"/>
      <c r="EC121" s="22"/>
      <c r="ED121" s="22"/>
      <c r="EE121" s="22"/>
      <c r="EF121" s="22"/>
      <c r="EG121" s="22"/>
      <c r="EH121" s="22"/>
      <c r="EI121" s="22"/>
      <c r="EJ121" s="22"/>
      <c r="EK121" s="13"/>
      <c r="EL121" s="68">
        <v>0</v>
      </c>
      <c r="EM121" s="68" vm="394">
        <v>0</v>
      </c>
      <c r="EN121" s="69">
        <v>0</v>
      </c>
      <c r="EO121" s="70" t="s">
        <v>589</v>
      </c>
      <c r="EP121" s="22"/>
      <c r="EQ121" s="30"/>
      <c r="ER121" s="30"/>
      <c r="ES121" s="22"/>
      <c r="ET121" s="22"/>
      <c r="EU121" s="22"/>
      <c r="EV121" s="22"/>
      <c r="EW121" s="22"/>
      <c r="EX121" s="22"/>
      <c r="EY121" s="22"/>
      <c r="EZ121" s="22"/>
      <c r="FA121" s="22"/>
      <c r="FB121" s="13"/>
      <c r="FC121" s="68">
        <v>0</v>
      </c>
      <c r="FD121" s="68" vm="446">
        <v>0</v>
      </c>
      <c r="FE121" s="69">
        <v>0</v>
      </c>
      <c r="FF121" s="70" t="s">
        <v>589</v>
      </c>
      <c r="FG121" s="22"/>
      <c r="FH121" s="30"/>
      <c r="FI121" s="30"/>
      <c r="FJ121" s="22"/>
      <c r="FK121" s="22"/>
      <c r="FL121" s="22"/>
      <c r="FM121" s="22"/>
      <c r="FN121" s="22"/>
      <c r="FO121" s="22"/>
      <c r="FP121" s="22"/>
      <c r="FQ121" s="22"/>
      <c r="FR121" s="22"/>
      <c r="FS121" s="13"/>
    </row>
    <row r="122" spans="1:175" x14ac:dyDescent="0.2">
      <c r="A122" s="42">
        <v>711</v>
      </c>
      <c r="B122" s="67" t="str">
        <f>VLOOKUP($A122&amp;B$1,TEXTDF,(SPRCODE="DE")*2+(SPRCODE="FR")*3,FALSE)</f>
        <v>Gutgeschriebene Überschussanteile</v>
      </c>
      <c r="C122" s="67"/>
      <c r="D122" s="67"/>
      <c r="E122" s="67"/>
      <c r="F122" s="68">
        <f t="shared" si="48"/>
        <v>189718.94779000001</v>
      </c>
      <c r="G122" s="68">
        <f t="shared" si="49"/>
        <v>186199.12429000001</v>
      </c>
      <c r="H122" s="69">
        <f t="shared" si="27"/>
        <v>3519.8234999999986</v>
      </c>
      <c r="I122" s="70">
        <f t="shared" si="29"/>
        <v>1.8903544865860766E-2</v>
      </c>
      <c r="J122" s="22"/>
      <c r="K122" s="30"/>
      <c r="L122" s="30"/>
      <c r="M122" s="22"/>
      <c r="N122" s="22"/>
      <c r="O122" s="22"/>
      <c r="P122" s="22"/>
      <c r="Q122" s="22"/>
      <c r="R122" s="22"/>
      <c r="S122" s="22"/>
      <c r="T122" s="22"/>
      <c r="U122" s="22"/>
      <c r="V122" s="13"/>
      <c r="W122" s="68">
        <v>146526.68419999999</v>
      </c>
      <c r="X122" s="68" vm="36">
        <v>138496.82047000001</v>
      </c>
      <c r="Y122" s="69">
        <v>8029.8637299999828</v>
      </c>
      <c r="Z122" s="70">
        <v>5.7978686461898521E-2</v>
      </c>
      <c r="AA122" s="22"/>
      <c r="AB122" s="30"/>
      <c r="AC122" s="30"/>
      <c r="AD122" s="22"/>
      <c r="AE122" s="22"/>
      <c r="AF122" s="22"/>
      <c r="AG122" s="22"/>
      <c r="AH122" s="22"/>
      <c r="AI122" s="22"/>
      <c r="AJ122" s="22"/>
      <c r="AK122" s="22"/>
      <c r="AL122" s="22"/>
      <c r="AM122" s="13"/>
      <c r="AN122" s="68">
        <v>0</v>
      </c>
      <c r="AO122" s="68" vm="87">
        <v>0</v>
      </c>
      <c r="AP122" s="69">
        <v>0</v>
      </c>
      <c r="AQ122" s="70" t="s">
        <v>589</v>
      </c>
      <c r="AR122" s="22"/>
      <c r="AS122" s="30"/>
      <c r="AT122" s="30"/>
      <c r="AU122" s="22"/>
      <c r="AV122" s="22"/>
      <c r="AW122" s="22"/>
      <c r="AX122" s="22"/>
      <c r="AY122" s="22"/>
      <c r="AZ122" s="22"/>
      <c r="BA122" s="22"/>
      <c r="BB122" s="22"/>
      <c r="BC122" s="22"/>
      <c r="BD122" s="13"/>
      <c r="BE122" s="68">
        <v>15767.577579999999</v>
      </c>
      <c r="BF122" s="68" vm="139">
        <v>18745.816739999998</v>
      </c>
      <c r="BG122" s="69">
        <v>-2978.2391599999992</v>
      </c>
      <c r="BH122" s="70">
        <v>-0.15887486799361505</v>
      </c>
      <c r="BI122" s="22"/>
      <c r="BJ122" s="30"/>
      <c r="BK122" s="30"/>
      <c r="BL122" s="22"/>
      <c r="BM122" s="22"/>
      <c r="BN122" s="22"/>
      <c r="BO122" s="22"/>
      <c r="BP122" s="22"/>
      <c r="BQ122" s="22"/>
      <c r="BR122" s="22"/>
      <c r="BS122" s="22"/>
      <c r="BT122" s="22"/>
      <c r="BU122" s="13"/>
      <c r="BV122" s="68">
        <v>20322.482030000003</v>
      </c>
      <c r="BW122" s="68" vm="189">
        <v>20010.899100000002</v>
      </c>
      <c r="BX122" s="69">
        <v>311.58293000000049</v>
      </c>
      <c r="BY122" s="70">
        <v>1.5570661190331014E-2</v>
      </c>
      <c r="BZ122" s="22"/>
      <c r="CA122" s="30"/>
      <c r="CB122" s="30"/>
      <c r="CC122" s="22"/>
      <c r="CD122" s="22"/>
      <c r="CE122" s="22"/>
      <c r="CF122" s="22"/>
      <c r="CG122" s="22"/>
      <c r="CH122" s="22"/>
      <c r="CI122" s="22"/>
      <c r="CJ122" s="22"/>
      <c r="CK122" s="22"/>
      <c r="CL122" s="13"/>
      <c r="CM122" s="68">
        <v>0</v>
      </c>
      <c r="CN122" s="68" vm="240">
        <v>0</v>
      </c>
      <c r="CO122" s="69">
        <v>0</v>
      </c>
      <c r="CP122" s="70" t="s">
        <v>589</v>
      </c>
      <c r="CQ122" s="22"/>
      <c r="CR122" s="30"/>
      <c r="CS122" s="30"/>
      <c r="CT122" s="22"/>
      <c r="CU122" s="22"/>
      <c r="CV122" s="22"/>
      <c r="CW122" s="22"/>
      <c r="CX122" s="22"/>
      <c r="CY122" s="22"/>
      <c r="CZ122" s="22"/>
      <c r="DA122" s="22"/>
      <c r="DB122" s="22"/>
      <c r="DC122" s="13"/>
      <c r="DD122" s="68">
        <v>5189.6787700000004</v>
      </c>
      <c r="DE122" s="68" vm="291">
        <v>5021.4593700000005</v>
      </c>
      <c r="DF122" s="69">
        <v>168.21939999999995</v>
      </c>
      <c r="DG122" s="70">
        <v>3.350010178415519E-2</v>
      </c>
      <c r="DH122" s="22"/>
      <c r="DI122" s="30"/>
      <c r="DJ122" s="30"/>
      <c r="DK122" s="22"/>
      <c r="DL122" s="22"/>
      <c r="DM122" s="22"/>
      <c r="DN122" s="22"/>
      <c r="DO122" s="22"/>
      <c r="DP122" s="22"/>
      <c r="DQ122" s="22"/>
      <c r="DR122" s="22"/>
      <c r="DS122" s="22"/>
      <c r="DT122" s="13"/>
      <c r="DU122" s="68">
        <v>1912.52521</v>
      </c>
      <c r="DV122" s="68" vm="343">
        <v>3924.1286099999998</v>
      </c>
      <c r="DW122" s="69">
        <v>-2011.6033999999997</v>
      </c>
      <c r="DX122" s="70">
        <v>-0.51262422818501863</v>
      </c>
      <c r="DY122" s="22"/>
      <c r="DZ122" s="30"/>
      <c r="EA122" s="30"/>
      <c r="EB122" s="22"/>
      <c r="EC122" s="22"/>
      <c r="ED122" s="22"/>
      <c r="EE122" s="22"/>
      <c r="EF122" s="22"/>
      <c r="EG122" s="22"/>
      <c r="EH122" s="22"/>
      <c r="EI122" s="22"/>
      <c r="EJ122" s="22"/>
      <c r="EK122" s="13"/>
      <c r="EL122" s="68">
        <v>0</v>
      </c>
      <c r="EM122" s="68" vm="395">
        <v>0</v>
      </c>
      <c r="EN122" s="69">
        <v>0</v>
      </c>
      <c r="EO122" s="70" t="s">
        <v>589</v>
      </c>
      <c r="EP122" s="22"/>
      <c r="EQ122" s="30"/>
      <c r="ER122" s="30"/>
      <c r="ES122" s="22"/>
      <c r="ET122" s="22"/>
      <c r="EU122" s="22"/>
      <c r="EV122" s="22"/>
      <c r="EW122" s="22"/>
      <c r="EX122" s="22"/>
      <c r="EY122" s="22"/>
      <c r="EZ122" s="22"/>
      <c r="FA122" s="22"/>
      <c r="FB122" s="13"/>
      <c r="FC122" s="68">
        <v>0</v>
      </c>
      <c r="FD122" s="68" vm="447">
        <v>0</v>
      </c>
      <c r="FE122" s="69">
        <v>0</v>
      </c>
      <c r="FF122" s="70" t="s">
        <v>589</v>
      </c>
      <c r="FG122" s="22"/>
      <c r="FH122" s="30"/>
      <c r="FI122" s="30"/>
      <c r="FJ122" s="22"/>
      <c r="FK122" s="22"/>
      <c r="FL122" s="22"/>
      <c r="FM122" s="22"/>
      <c r="FN122" s="22"/>
      <c r="FO122" s="22"/>
      <c r="FP122" s="22"/>
      <c r="FQ122" s="22"/>
      <c r="FR122" s="22"/>
      <c r="FS122" s="13"/>
    </row>
    <row r="123" spans="1:175" x14ac:dyDescent="0.2">
      <c r="A123" s="42">
        <v>712</v>
      </c>
      <c r="B123" s="67" t="str">
        <f>VLOOKUP($A123&amp;B$1,TEXTDF,(SPRCODE="DE")*2+(SPRCODE="FR")*3,FALSE)</f>
        <v>Übrige Passiven</v>
      </c>
      <c r="C123" s="67"/>
      <c r="D123" s="67"/>
      <c r="E123" s="67"/>
      <c r="F123" s="68">
        <f t="shared" si="48"/>
        <v>11090727.51115752</v>
      </c>
      <c r="G123" s="68">
        <f t="shared" si="49"/>
        <v>15165901.428103279</v>
      </c>
      <c r="H123" s="69">
        <f t="shared" si="27"/>
        <v>-4075173.9169457592</v>
      </c>
      <c r="I123" s="70">
        <f t="shared" si="29"/>
        <v>-0.26870634338913935</v>
      </c>
      <c r="J123" s="22"/>
      <c r="K123" s="30"/>
      <c r="L123" s="30"/>
      <c r="M123" s="22"/>
      <c r="N123" s="22"/>
      <c r="O123" s="22"/>
      <c r="P123" s="22"/>
      <c r="Q123" s="22"/>
      <c r="R123" s="22"/>
      <c r="S123" s="22"/>
      <c r="T123" s="22"/>
      <c r="U123" s="22"/>
      <c r="V123" s="13"/>
      <c r="W123" s="68">
        <v>4325729.8686899999</v>
      </c>
      <c r="X123" s="68">
        <v>6023091.6087099994</v>
      </c>
      <c r="Y123" s="69">
        <v>-1697361.7400199994</v>
      </c>
      <c r="Z123" s="70">
        <v>-0.28180905260770772</v>
      </c>
      <c r="AA123" s="22"/>
      <c r="AB123" s="30"/>
      <c r="AC123" s="30"/>
      <c r="AD123" s="22"/>
      <c r="AE123" s="22"/>
      <c r="AF123" s="22"/>
      <c r="AG123" s="22"/>
      <c r="AH123" s="22"/>
      <c r="AI123" s="22"/>
      <c r="AJ123" s="22"/>
      <c r="AK123" s="22"/>
      <c r="AL123" s="22"/>
      <c r="AM123" s="13"/>
      <c r="AN123" s="68">
        <v>1316266.03465</v>
      </c>
      <c r="AO123" s="68">
        <v>3908819.0651000002</v>
      </c>
      <c r="AP123" s="69">
        <v>-2592553.0304500004</v>
      </c>
      <c r="AQ123" s="70">
        <v>-0.6632573642504157</v>
      </c>
      <c r="AR123" s="22"/>
      <c r="AS123" s="30"/>
      <c r="AT123" s="30"/>
      <c r="AU123" s="22"/>
      <c r="AV123" s="22"/>
      <c r="AW123" s="22"/>
      <c r="AX123" s="22"/>
      <c r="AY123" s="22"/>
      <c r="AZ123" s="22"/>
      <c r="BA123" s="22"/>
      <c r="BB123" s="22"/>
      <c r="BC123" s="22"/>
      <c r="BD123" s="13"/>
      <c r="BE123" s="68">
        <v>1080530.3391900002</v>
      </c>
      <c r="BF123" s="68">
        <v>897355.01990000007</v>
      </c>
      <c r="BG123" s="69">
        <v>183175.31929000013</v>
      </c>
      <c r="BH123" s="70">
        <v>0.20412803765271503</v>
      </c>
      <c r="BI123" s="22"/>
      <c r="BJ123" s="30"/>
      <c r="BK123" s="30"/>
      <c r="BL123" s="22"/>
      <c r="BM123" s="22"/>
      <c r="BN123" s="22"/>
      <c r="BO123" s="22"/>
      <c r="BP123" s="22"/>
      <c r="BQ123" s="22"/>
      <c r="BR123" s="22"/>
      <c r="BS123" s="22"/>
      <c r="BT123" s="22"/>
      <c r="BU123" s="13"/>
      <c r="BV123" s="68">
        <v>1723024.07491</v>
      </c>
      <c r="BW123" s="68">
        <v>1855145.43132</v>
      </c>
      <c r="BX123" s="69">
        <v>-132121.35641000001</v>
      </c>
      <c r="BY123" s="70">
        <v>-7.1218867361784732E-2</v>
      </c>
      <c r="BZ123" s="22"/>
      <c r="CA123" s="30"/>
      <c r="CB123" s="30"/>
      <c r="CC123" s="22"/>
      <c r="CD123" s="22"/>
      <c r="CE123" s="22"/>
      <c r="CF123" s="22"/>
      <c r="CG123" s="22"/>
      <c r="CH123" s="22"/>
      <c r="CI123" s="22"/>
      <c r="CJ123" s="22"/>
      <c r="CK123" s="22"/>
      <c r="CL123" s="13"/>
      <c r="CM123" s="68">
        <v>1193944.1905000007</v>
      </c>
      <c r="CN123" s="68">
        <v>1131918.4173300001</v>
      </c>
      <c r="CO123" s="69">
        <v>62025.773170000641</v>
      </c>
      <c r="CP123" s="70">
        <v>5.4797035033945951E-2</v>
      </c>
      <c r="CQ123" s="22"/>
      <c r="CR123" s="30"/>
      <c r="CS123" s="30"/>
      <c r="CT123" s="22"/>
      <c r="CU123" s="22"/>
      <c r="CV123" s="22"/>
      <c r="CW123" s="22"/>
      <c r="CX123" s="22"/>
      <c r="CY123" s="22"/>
      <c r="CZ123" s="22"/>
      <c r="DA123" s="22"/>
      <c r="DB123" s="22"/>
      <c r="DC123" s="13"/>
      <c r="DD123" s="68">
        <v>147518.99732895844</v>
      </c>
      <c r="DE123" s="68">
        <v>127837.62699199999</v>
      </c>
      <c r="DF123" s="69">
        <v>19681.370336958455</v>
      </c>
      <c r="DG123" s="70">
        <v>0.15395600497332529</v>
      </c>
      <c r="DH123" s="22"/>
      <c r="DI123" s="30"/>
      <c r="DJ123" s="30"/>
      <c r="DK123" s="22"/>
      <c r="DL123" s="22"/>
      <c r="DM123" s="22"/>
      <c r="DN123" s="22"/>
      <c r="DO123" s="22"/>
      <c r="DP123" s="22"/>
      <c r="DQ123" s="22"/>
      <c r="DR123" s="22"/>
      <c r="DS123" s="22"/>
      <c r="DT123" s="13"/>
      <c r="DU123" s="68">
        <v>1183234.6010485629</v>
      </c>
      <c r="DV123" s="68">
        <v>1114644.6692612791</v>
      </c>
      <c r="DW123" s="69">
        <v>68589.931787283858</v>
      </c>
      <c r="DX123" s="70">
        <v>6.1535244081633023E-2</v>
      </c>
      <c r="DY123" s="22"/>
      <c r="DZ123" s="30"/>
      <c r="EA123" s="30"/>
      <c r="EB123" s="22"/>
      <c r="EC123" s="22"/>
      <c r="ED123" s="22"/>
      <c r="EE123" s="22"/>
      <c r="EF123" s="22"/>
      <c r="EG123" s="22"/>
      <c r="EH123" s="22"/>
      <c r="EI123" s="22"/>
      <c r="EJ123" s="22"/>
      <c r="EK123" s="13"/>
      <c r="EL123" s="68">
        <v>107125.03599999999</v>
      </c>
      <c r="EM123" s="68">
        <v>94113.88499999998</v>
      </c>
      <c r="EN123" s="69">
        <v>13011.151000000013</v>
      </c>
      <c r="EO123" s="70">
        <v>0.13824900544696472</v>
      </c>
      <c r="EP123" s="22"/>
      <c r="EQ123" s="30"/>
      <c r="ER123" s="30"/>
      <c r="ES123" s="22"/>
      <c r="ET123" s="22"/>
      <c r="EU123" s="22"/>
      <c r="EV123" s="22"/>
      <c r="EW123" s="22"/>
      <c r="EX123" s="22"/>
      <c r="EY123" s="22"/>
      <c r="EZ123" s="22"/>
      <c r="FA123" s="22"/>
      <c r="FB123" s="13"/>
      <c r="FC123" s="68">
        <v>13354.368839999999</v>
      </c>
      <c r="FD123" s="68">
        <v>12975.70449</v>
      </c>
      <c r="FE123" s="69">
        <v>378.6643499999991</v>
      </c>
      <c r="FF123" s="70">
        <v>2.9182565793774318E-2</v>
      </c>
      <c r="FG123" s="22"/>
      <c r="FH123" s="30"/>
      <c r="FI123" s="30"/>
      <c r="FJ123" s="22"/>
      <c r="FK123" s="22"/>
      <c r="FL123" s="22"/>
      <c r="FM123" s="22"/>
      <c r="FN123" s="22"/>
      <c r="FO123" s="22"/>
      <c r="FP123" s="22"/>
      <c r="FQ123" s="22"/>
      <c r="FR123" s="22"/>
      <c r="FS123" s="13"/>
    </row>
    <row r="124" spans="1:175" x14ac:dyDescent="0.2">
      <c r="A124" s="42"/>
      <c r="B124" s="46"/>
      <c r="C124" s="46"/>
      <c r="D124" s="46"/>
      <c r="E124" s="46"/>
      <c r="F124" s="95"/>
      <c r="G124" s="96"/>
      <c r="H124" s="91"/>
      <c r="I124" s="92"/>
      <c r="J124" s="31"/>
      <c r="K124" s="22"/>
      <c r="L124" s="30"/>
      <c r="M124" s="22"/>
      <c r="N124" s="22"/>
      <c r="O124" s="22"/>
      <c r="P124" s="22"/>
      <c r="Q124" s="22"/>
      <c r="R124" s="22"/>
      <c r="S124" s="22"/>
      <c r="T124" s="22"/>
      <c r="U124" s="22"/>
      <c r="V124" s="13"/>
      <c r="W124" s="95"/>
      <c r="X124" s="96"/>
      <c r="Y124" s="91"/>
      <c r="Z124" s="92"/>
      <c r="AA124" s="31"/>
      <c r="AB124" s="22"/>
      <c r="AC124" s="30"/>
      <c r="AD124" s="22"/>
      <c r="AE124" s="22"/>
      <c r="AF124" s="22"/>
      <c r="AG124" s="22"/>
      <c r="AH124" s="22"/>
      <c r="AI124" s="22"/>
      <c r="AJ124" s="22"/>
      <c r="AK124" s="22"/>
      <c r="AL124" s="22"/>
      <c r="AM124" s="13"/>
      <c r="AN124" s="95"/>
      <c r="AO124" s="96"/>
      <c r="AP124" s="91"/>
      <c r="AQ124" s="92"/>
      <c r="AR124" s="31"/>
      <c r="AS124" s="22"/>
      <c r="AT124" s="30"/>
      <c r="AU124" s="22"/>
      <c r="AV124" s="22"/>
      <c r="AW124" s="22"/>
      <c r="AX124" s="22"/>
      <c r="AY124" s="22"/>
      <c r="AZ124" s="22"/>
      <c r="BA124" s="22"/>
      <c r="BB124" s="22"/>
      <c r="BC124" s="22"/>
      <c r="BD124" s="13"/>
      <c r="BE124" s="95"/>
      <c r="BF124" s="96"/>
      <c r="BG124" s="91"/>
      <c r="BH124" s="92"/>
      <c r="BI124" s="31"/>
      <c r="BJ124" s="22"/>
      <c r="BK124" s="30"/>
      <c r="BL124" s="22"/>
      <c r="BM124" s="22"/>
      <c r="BN124" s="22"/>
      <c r="BO124" s="22"/>
      <c r="BP124" s="22"/>
      <c r="BQ124" s="22"/>
      <c r="BR124" s="22"/>
      <c r="BS124" s="22"/>
      <c r="BT124" s="22"/>
      <c r="BU124" s="13"/>
      <c r="BV124" s="95"/>
      <c r="BW124" s="96"/>
      <c r="BX124" s="91"/>
      <c r="BY124" s="92"/>
      <c r="BZ124" s="31"/>
      <c r="CA124" s="22"/>
      <c r="CB124" s="30"/>
      <c r="CC124" s="22"/>
      <c r="CD124" s="22"/>
      <c r="CE124" s="22"/>
      <c r="CF124" s="22"/>
      <c r="CG124" s="22"/>
      <c r="CH124" s="22"/>
      <c r="CI124" s="22"/>
      <c r="CJ124" s="22"/>
      <c r="CK124" s="22"/>
      <c r="CL124" s="13"/>
      <c r="CM124" s="95"/>
      <c r="CN124" s="96"/>
      <c r="CO124" s="91"/>
      <c r="CP124" s="92"/>
      <c r="CQ124" s="31"/>
      <c r="CR124" s="22"/>
      <c r="CS124" s="30"/>
      <c r="CT124" s="22"/>
      <c r="CU124" s="22"/>
      <c r="CV124" s="22"/>
      <c r="CW124" s="22"/>
      <c r="CX124" s="22"/>
      <c r="CY124" s="22"/>
      <c r="CZ124" s="22"/>
      <c r="DA124" s="22"/>
      <c r="DB124" s="22"/>
      <c r="DC124" s="13"/>
      <c r="DD124" s="95"/>
      <c r="DE124" s="96"/>
      <c r="DF124" s="91"/>
      <c r="DG124" s="92"/>
      <c r="DH124" s="31"/>
      <c r="DI124" s="22"/>
      <c r="DJ124" s="30"/>
      <c r="DK124" s="22"/>
      <c r="DL124" s="22"/>
      <c r="DM124" s="22"/>
      <c r="DN124" s="22"/>
      <c r="DO124" s="22"/>
      <c r="DP124" s="22"/>
      <c r="DQ124" s="22"/>
      <c r="DR124" s="22"/>
      <c r="DS124" s="22"/>
      <c r="DT124" s="13"/>
      <c r="DU124" s="95"/>
      <c r="DV124" s="96"/>
      <c r="DW124" s="91"/>
      <c r="DX124" s="92"/>
      <c r="DY124" s="31"/>
      <c r="DZ124" s="22"/>
      <c r="EA124" s="30"/>
      <c r="EB124" s="22"/>
      <c r="EC124" s="22"/>
      <c r="ED124" s="22"/>
      <c r="EE124" s="22"/>
      <c r="EF124" s="22"/>
      <c r="EG124" s="22"/>
      <c r="EH124" s="22"/>
      <c r="EI124" s="22"/>
      <c r="EJ124" s="22"/>
      <c r="EK124" s="13"/>
      <c r="EL124" s="95"/>
      <c r="EM124" s="96"/>
      <c r="EN124" s="91"/>
      <c r="EO124" s="92"/>
      <c r="EP124" s="31"/>
      <c r="EQ124" s="22"/>
      <c r="ER124" s="30"/>
      <c r="ES124" s="22"/>
      <c r="ET124" s="22"/>
      <c r="EU124" s="22"/>
      <c r="EV124" s="22"/>
      <c r="EW124" s="22"/>
      <c r="EX124" s="22"/>
      <c r="EY124" s="22"/>
      <c r="EZ124" s="22"/>
      <c r="FA124" s="22"/>
      <c r="FB124" s="13"/>
      <c r="FC124" s="95"/>
      <c r="FD124" s="96"/>
      <c r="FE124" s="91"/>
      <c r="FF124" s="92"/>
      <c r="FG124" s="31"/>
      <c r="FH124" s="22"/>
      <c r="FI124" s="30"/>
      <c r="FJ124" s="22"/>
      <c r="FK124" s="22"/>
      <c r="FL124" s="22"/>
      <c r="FM124" s="22"/>
      <c r="FN124" s="22"/>
      <c r="FO124" s="22"/>
      <c r="FP124" s="22"/>
      <c r="FQ124" s="22"/>
      <c r="FR124" s="22"/>
      <c r="FS124" s="13"/>
    </row>
    <row r="125" spans="1:175" ht="15.75" x14ac:dyDescent="0.25">
      <c r="A125" s="42">
        <v>713</v>
      </c>
      <c r="B125" s="54" t="str">
        <f>VLOOKUP($A125&amp;B$1,TEXTDF,(SPRCODE="DE")*2+(SPRCODE="FR")*3,FALSE)</f>
        <v>III.  Ergebnis, Ausschüttungsquoten und Mindestquote</v>
      </c>
      <c r="C125" s="55"/>
      <c r="D125" s="55"/>
      <c r="E125" s="55"/>
      <c r="F125" s="56" t="str">
        <f>+F$8</f>
        <v>Total BV</v>
      </c>
      <c r="G125" s="56" t="str">
        <f t="shared" ref="G125:I125" si="50">+G$8</f>
        <v>Total BV</v>
      </c>
      <c r="H125" s="57" t="str">
        <f t="shared" si="50"/>
        <v>Total BV</v>
      </c>
      <c r="I125" s="57" t="str">
        <f t="shared" si="50"/>
        <v>Total BV</v>
      </c>
      <c r="J125" s="24"/>
      <c r="K125" s="56" t="str">
        <f>VLOOKUP($A125&amp;K$1,TEXTDF,(SPRCODE="DE")*2+(SPRCODE="FR")*3,FALSE)</f>
        <v>MQ</v>
      </c>
      <c r="L125" s="56" t="str">
        <f>+K125</f>
        <v>MQ</v>
      </c>
      <c r="M125" s="57" t="str">
        <f>+L125</f>
        <v>MQ</v>
      </c>
      <c r="N125" s="57" t="str">
        <f>+M125</f>
        <v>MQ</v>
      </c>
      <c r="O125" s="55"/>
      <c r="P125" s="56" t="str">
        <f>VLOOKUP($A125&amp;P$1,TEXTDF,(SPRCODE="DE")*2+(SPRCODE="FR")*3,FALSE)</f>
        <v>nMQ</v>
      </c>
      <c r="Q125" s="56" t="str">
        <f>+P125</f>
        <v>nMQ</v>
      </c>
      <c r="R125" s="57" t="str">
        <f>+Q125</f>
        <v>nMQ</v>
      </c>
      <c r="S125" s="57" t="str">
        <f>+R125</f>
        <v>nMQ</v>
      </c>
      <c r="T125" s="27"/>
      <c r="U125" s="27"/>
      <c r="V125" s="13"/>
      <c r="W125" s="56" t="s">
        <v>148</v>
      </c>
      <c r="X125" s="56" t="s">
        <v>148</v>
      </c>
      <c r="Y125" s="57" t="s">
        <v>148</v>
      </c>
      <c r="Z125" s="57" t="s">
        <v>148</v>
      </c>
      <c r="AA125" s="24"/>
      <c r="AB125" s="56" t="s">
        <v>363</v>
      </c>
      <c r="AC125" s="56" t="s">
        <v>363</v>
      </c>
      <c r="AD125" s="57" t="s">
        <v>363</v>
      </c>
      <c r="AE125" s="57" t="s">
        <v>363</v>
      </c>
      <c r="AF125" s="55"/>
      <c r="AG125" s="56" t="s">
        <v>366</v>
      </c>
      <c r="AH125" s="56" t="s">
        <v>366</v>
      </c>
      <c r="AI125" s="57" t="s">
        <v>366</v>
      </c>
      <c r="AJ125" s="57" t="s">
        <v>366</v>
      </c>
      <c r="AK125" s="27"/>
      <c r="AL125" s="27"/>
      <c r="AM125" s="13"/>
      <c r="AN125" s="56" t="s">
        <v>148</v>
      </c>
      <c r="AO125" s="56" t="s">
        <v>148</v>
      </c>
      <c r="AP125" s="57" t="s">
        <v>148</v>
      </c>
      <c r="AQ125" s="57" t="s">
        <v>148</v>
      </c>
      <c r="AR125" s="24"/>
      <c r="AS125" s="56" t="s">
        <v>363</v>
      </c>
      <c r="AT125" s="56" t="s">
        <v>363</v>
      </c>
      <c r="AU125" s="57" t="s">
        <v>363</v>
      </c>
      <c r="AV125" s="57" t="s">
        <v>363</v>
      </c>
      <c r="AW125" s="55"/>
      <c r="AX125" s="56" t="s">
        <v>366</v>
      </c>
      <c r="AY125" s="56" t="s">
        <v>366</v>
      </c>
      <c r="AZ125" s="57" t="s">
        <v>366</v>
      </c>
      <c r="BA125" s="57" t="s">
        <v>366</v>
      </c>
      <c r="BB125" s="27"/>
      <c r="BC125" s="27"/>
      <c r="BD125" s="13"/>
      <c r="BE125" s="56" t="s">
        <v>148</v>
      </c>
      <c r="BF125" s="56" t="s">
        <v>148</v>
      </c>
      <c r="BG125" s="57" t="s">
        <v>148</v>
      </c>
      <c r="BH125" s="57" t="s">
        <v>148</v>
      </c>
      <c r="BI125" s="24"/>
      <c r="BJ125" s="56" t="s">
        <v>363</v>
      </c>
      <c r="BK125" s="56" t="s">
        <v>363</v>
      </c>
      <c r="BL125" s="57" t="s">
        <v>363</v>
      </c>
      <c r="BM125" s="57" t="s">
        <v>363</v>
      </c>
      <c r="BN125" s="55"/>
      <c r="BO125" s="56" t="s">
        <v>366</v>
      </c>
      <c r="BP125" s="56" t="s">
        <v>366</v>
      </c>
      <c r="BQ125" s="57" t="s">
        <v>366</v>
      </c>
      <c r="BR125" s="57" t="s">
        <v>366</v>
      </c>
      <c r="BS125" s="27"/>
      <c r="BT125" s="27"/>
      <c r="BU125" s="13"/>
      <c r="BV125" s="56" t="s">
        <v>148</v>
      </c>
      <c r="BW125" s="56" t="s">
        <v>148</v>
      </c>
      <c r="BX125" s="57" t="s">
        <v>148</v>
      </c>
      <c r="BY125" s="57" t="s">
        <v>148</v>
      </c>
      <c r="BZ125" s="24"/>
      <c r="CA125" s="56" t="s">
        <v>363</v>
      </c>
      <c r="CB125" s="56" t="s">
        <v>363</v>
      </c>
      <c r="CC125" s="57" t="s">
        <v>363</v>
      </c>
      <c r="CD125" s="57" t="s">
        <v>363</v>
      </c>
      <c r="CE125" s="55"/>
      <c r="CF125" s="56" t="s">
        <v>366</v>
      </c>
      <c r="CG125" s="56" t="s">
        <v>366</v>
      </c>
      <c r="CH125" s="57" t="s">
        <v>366</v>
      </c>
      <c r="CI125" s="57" t="s">
        <v>366</v>
      </c>
      <c r="CJ125" s="27"/>
      <c r="CK125" s="27"/>
      <c r="CL125" s="13"/>
      <c r="CM125" s="56" t="s">
        <v>148</v>
      </c>
      <c r="CN125" s="56" t="s">
        <v>148</v>
      </c>
      <c r="CO125" s="57" t="s">
        <v>148</v>
      </c>
      <c r="CP125" s="57" t="s">
        <v>148</v>
      </c>
      <c r="CQ125" s="24"/>
      <c r="CR125" s="56" t="s">
        <v>363</v>
      </c>
      <c r="CS125" s="56" t="s">
        <v>363</v>
      </c>
      <c r="CT125" s="57" t="s">
        <v>363</v>
      </c>
      <c r="CU125" s="57" t="s">
        <v>363</v>
      </c>
      <c r="CV125" s="55"/>
      <c r="CW125" s="56" t="s">
        <v>366</v>
      </c>
      <c r="CX125" s="56" t="s">
        <v>366</v>
      </c>
      <c r="CY125" s="57" t="s">
        <v>366</v>
      </c>
      <c r="CZ125" s="57" t="s">
        <v>366</v>
      </c>
      <c r="DA125" s="27"/>
      <c r="DB125" s="27"/>
      <c r="DC125" s="13"/>
      <c r="DD125" s="56" t="s">
        <v>148</v>
      </c>
      <c r="DE125" s="56" t="s">
        <v>148</v>
      </c>
      <c r="DF125" s="57" t="s">
        <v>148</v>
      </c>
      <c r="DG125" s="57" t="s">
        <v>148</v>
      </c>
      <c r="DH125" s="24"/>
      <c r="DI125" s="56" t="s">
        <v>363</v>
      </c>
      <c r="DJ125" s="56" t="s">
        <v>363</v>
      </c>
      <c r="DK125" s="57" t="s">
        <v>363</v>
      </c>
      <c r="DL125" s="57" t="s">
        <v>363</v>
      </c>
      <c r="DM125" s="55"/>
      <c r="DN125" s="56" t="s">
        <v>366</v>
      </c>
      <c r="DO125" s="56" t="s">
        <v>366</v>
      </c>
      <c r="DP125" s="57" t="s">
        <v>366</v>
      </c>
      <c r="DQ125" s="57" t="s">
        <v>366</v>
      </c>
      <c r="DR125" s="27"/>
      <c r="DS125" s="27"/>
      <c r="DT125" s="13"/>
      <c r="DU125" s="56" t="s">
        <v>148</v>
      </c>
      <c r="DV125" s="56" t="s">
        <v>148</v>
      </c>
      <c r="DW125" s="57" t="s">
        <v>148</v>
      </c>
      <c r="DX125" s="57" t="s">
        <v>148</v>
      </c>
      <c r="DY125" s="24"/>
      <c r="DZ125" s="56" t="s">
        <v>363</v>
      </c>
      <c r="EA125" s="56" t="s">
        <v>363</v>
      </c>
      <c r="EB125" s="57" t="s">
        <v>363</v>
      </c>
      <c r="EC125" s="57" t="s">
        <v>363</v>
      </c>
      <c r="ED125" s="55"/>
      <c r="EE125" s="56" t="s">
        <v>366</v>
      </c>
      <c r="EF125" s="56" t="s">
        <v>366</v>
      </c>
      <c r="EG125" s="57" t="s">
        <v>366</v>
      </c>
      <c r="EH125" s="57" t="s">
        <v>366</v>
      </c>
      <c r="EI125" s="27"/>
      <c r="EJ125" s="27"/>
      <c r="EK125" s="13"/>
      <c r="EL125" s="56" t="s">
        <v>149</v>
      </c>
      <c r="EM125" s="56" t="s">
        <v>149</v>
      </c>
      <c r="EN125" s="57" t="s">
        <v>149</v>
      </c>
      <c r="EO125" s="57" t="s">
        <v>149</v>
      </c>
      <c r="EP125" s="24"/>
      <c r="EQ125" s="56" t="s">
        <v>364</v>
      </c>
      <c r="ER125" s="56" t="s">
        <v>364</v>
      </c>
      <c r="ES125" s="57" t="s">
        <v>364</v>
      </c>
      <c r="ET125" s="57" t="s">
        <v>364</v>
      </c>
      <c r="EU125" s="55"/>
      <c r="EV125" s="56" t="s">
        <v>367</v>
      </c>
      <c r="EW125" s="56" t="s">
        <v>367</v>
      </c>
      <c r="EX125" s="57" t="s">
        <v>367</v>
      </c>
      <c r="EY125" s="57" t="s">
        <v>367</v>
      </c>
      <c r="EZ125" s="27"/>
      <c r="FA125" s="27"/>
      <c r="FB125" s="13"/>
      <c r="FC125" s="56" t="s">
        <v>148</v>
      </c>
      <c r="FD125" s="56" t="s">
        <v>148</v>
      </c>
      <c r="FE125" s="57" t="s">
        <v>148</v>
      </c>
      <c r="FF125" s="57" t="s">
        <v>148</v>
      </c>
      <c r="FG125" s="24"/>
      <c r="FH125" s="56" t="s">
        <v>363</v>
      </c>
      <c r="FI125" s="56" t="s">
        <v>363</v>
      </c>
      <c r="FJ125" s="57" t="s">
        <v>363</v>
      </c>
      <c r="FK125" s="57" t="s">
        <v>363</v>
      </c>
      <c r="FL125" s="55"/>
      <c r="FM125" s="56" t="s">
        <v>366</v>
      </c>
      <c r="FN125" s="56" t="s">
        <v>366</v>
      </c>
      <c r="FO125" s="57" t="s">
        <v>366</v>
      </c>
      <c r="FP125" s="57" t="s">
        <v>366</v>
      </c>
      <c r="FQ125" s="27"/>
      <c r="FR125" s="27"/>
      <c r="FS125" s="13"/>
    </row>
    <row r="126" spans="1:175" x14ac:dyDescent="0.2">
      <c r="A126" s="42"/>
      <c r="B126" s="46"/>
      <c r="C126" s="46"/>
      <c r="D126" s="46"/>
      <c r="E126" s="46"/>
      <c r="F126" s="48">
        <f>+F86</f>
        <v>2019</v>
      </c>
      <c r="G126" s="48">
        <f>+F126-1</f>
        <v>2018</v>
      </c>
      <c r="H126" s="84" t="s">
        <v>571</v>
      </c>
      <c r="I126" s="85" t="s">
        <v>572</v>
      </c>
      <c r="J126" s="22"/>
      <c r="K126" s="48">
        <f>+F126</f>
        <v>2019</v>
      </c>
      <c r="L126" s="48">
        <f>+K126-1</f>
        <v>2018</v>
      </c>
      <c r="M126" s="84" t="s">
        <v>571</v>
      </c>
      <c r="N126" s="85" t="s">
        <v>572</v>
      </c>
      <c r="O126" s="46"/>
      <c r="P126" s="48">
        <f>+K126</f>
        <v>2019</v>
      </c>
      <c r="Q126" s="48">
        <f>+P126-1</f>
        <v>2018</v>
      </c>
      <c r="R126" s="84" t="s">
        <v>571</v>
      </c>
      <c r="S126" s="85" t="s">
        <v>572</v>
      </c>
      <c r="T126" s="22"/>
      <c r="U126" s="22"/>
      <c r="V126" s="13"/>
      <c r="W126" s="48">
        <v>2019</v>
      </c>
      <c r="X126" s="48">
        <v>2018</v>
      </c>
      <c r="Y126" s="84" t="s">
        <v>571</v>
      </c>
      <c r="Z126" s="85" t="s">
        <v>572</v>
      </c>
      <c r="AA126" s="22"/>
      <c r="AB126" s="48">
        <v>2019</v>
      </c>
      <c r="AC126" s="48">
        <v>2018</v>
      </c>
      <c r="AD126" s="84" t="s">
        <v>571</v>
      </c>
      <c r="AE126" s="85" t="s">
        <v>572</v>
      </c>
      <c r="AF126" s="46"/>
      <c r="AG126" s="48">
        <v>2019</v>
      </c>
      <c r="AH126" s="48">
        <v>2018</v>
      </c>
      <c r="AI126" s="84" t="s">
        <v>571</v>
      </c>
      <c r="AJ126" s="85" t="s">
        <v>572</v>
      </c>
      <c r="AK126" s="22"/>
      <c r="AL126" s="22"/>
      <c r="AM126" s="13"/>
      <c r="AN126" s="48">
        <v>2019</v>
      </c>
      <c r="AO126" s="48">
        <v>2018</v>
      </c>
      <c r="AP126" s="84" t="s">
        <v>571</v>
      </c>
      <c r="AQ126" s="85" t="s">
        <v>572</v>
      </c>
      <c r="AR126" s="22"/>
      <c r="AS126" s="48">
        <v>2019</v>
      </c>
      <c r="AT126" s="48">
        <v>2018</v>
      </c>
      <c r="AU126" s="84" t="s">
        <v>571</v>
      </c>
      <c r="AV126" s="85" t="s">
        <v>572</v>
      </c>
      <c r="AW126" s="46"/>
      <c r="AX126" s="48">
        <v>2019</v>
      </c>
      <c r="AY126" s="48">
        <v>2018</v>
      </c>
      <c r="AZ126" s="84" t="s">
        <v>571</v>
      </c>
      <c r="BA126" s="85" t="s">
        <v>572</v>
      </c>
      <c r="BB126" s="22"/>
      <c r="BC126" s="22"/>
      <c r="BD126" s="13"/>
      <c r="BE126" s="48">
        <v>2019</v>
      </c>
      <c r="BF126" s="48">
        <v>2018</v>
      </c>
      <c r="BG126" s="84" t="s">
        <v>571</v>
      </c>
      <c r="BH126" s="85" t="s">
        <v>572</v>
      </c>
      <c r="BI126" s="22"/>
      <c r="BJ126" s="48">
        <v>2019</v>
      </c>
      <c r="BK126" s="48">
        <v>2018</v>
      </c>
      <c r="BL126" s="84" t="s">
        <v>571</v>
      </c>
      <c r="BM126" s="85" t="s">
        <v>572</v>
      </c>
      <c r="BN126" s="46"/>
      <c r="BO126" s="48">
        <v>2019</v>
      </c>
      <c r="BP126" s="48">
        <v>2018</v>
      </c>
      <c r="BQ126" s="84" t="s">
        <v>571</v>
      </c>
      <c r="BR126" s="85" t="s">
        <v>572</v>
      </c>
      <c r="BS126" s="22"/>
      <c r="BT126" s="22"/>
      <c r="BU126" s="13"/>
      <c r="BV126" s="48">
        <v>2019</v>
      </c>
      <c r="BW126" s="48">
        <v>2018</v>
      </c>
      <c r="BX126" s="84" t="s">
        <v>571</v>
      </c>
      <c r="BY126" s="85" t="s">
        <v>572</v>
      </c>
      <c r="BZ126" s="22"/>
      <c r="CA126" s="48">
        <v>2019</v>
      </c>
      <c r="CB126" s="48">
        <v>2018</v>
      </c>
      <c r="CC126" s="84" t="s">
        <v>571</v>
      </c>
      <c r="CD126" s="85" t="s">
        <v>572</v>
      </c>
      <c r="CE126" s="46"/>
      <c r="CF126" s="48">
        <v>2019</v>
      </c>
      <c r="CG126" s="48">
        <v>2018</v>
      </c>
      <c r="CH126" s="84" t="s">
        <v>571</v>
      </c>
      <c r="CI126" s="85" t="s">
        <v>572</v>
      </c>
      <c r="CJ126" s="22"/>
      <c r="CK126" s="22"/>
      <c r="CL126" s="13"/>
      <c r="CM126" s="48">
        <v>2019</v>
      </c>
      <c r="CN126" s="48">
        <v>2018</v>
      </c>
      <c r="CO126" s="84" t="s">
        <v>571</v>
      </c>
      <c r="CP126" s="85" t="s">
        <v>572</v>
      </c>
      <c r="CQ126" s="22"/>
      <c r="CR126" s="48">
        <v>2019</v>
      </c>
      <c r="CS126" s="48">
        <v>2018</v>
      </c>
      <c r="CT126" s="84" t="s">
        <v>571</v>
      </c>
      <c r="CU126" s="85" t="s">
        <v>572</v>
      </c>
      <c r="CV126" s="46"/>
      <c r="CW126" s="48">
        <v>2019</v>
      </c>
      <c r="CX126" s="48">
        <v>2018</v>
      </c>
      <c r="CY126" s="84" t="s">
        <v>571</v>
      </c>
      <c r="CZ126" s="85" t="s">
        <v>572</v>
      </c>
      <c r="DA126" s="22"/>
      <c r="DB126" s="22"/>
      <c r="DC126" s="13"/>
      <c r="DD126" s="48">
        <v>2019</v>
      </c>
      <c r="DE126" s="48">
        <v>2018</v>
      </c>
      <c r="DF126" s="84" t="s">
        <v>571</v>
      </c>
      <c r="DG126" s="85" t="s">
        <v>572</v>
      </c>
      <c r="DH126" s="22"/>
      <c r="DI126" s="48">
        <v>2019</v>
      </c>
      <c r="DJ126" s="48">
        <v>2018</v>
      </c>
      <c r="DK126" s="84" t="s">
        <v>571</v>
      </c>
      <c r="DL126" s="85" t="s">
        <v>572</v>
      </c>
      <c r="DM126" s="46"/>
      <c r="DN126" s="48">
        <v>2019</v>
      </c>
      <c r="DO126" s="48">
        <v>2018</v>
      </c>
      <c r="DP126" s="84" t="s">
        <v>571</v>
      </c>
      <c r="DQ126" s="85" t="s">
        <v>572</v>
      </c>
      <c r="DR126" s="22"/>
      <c r="DS126" s="22"/>
      <c r="DT126" s="13"/>
      <c r="DU126" s="48">
        <v>2019</v>
      </c>
      <c r="DV126" s="48">
        <v>2018</v>
      </c>
      <c r="DW126" s="84" t="s">
        <v>571</v>
      </c>
      <c r="DX126" s="85" t="s">
        <v>572</v>
      </c>
      <c r="DY126" s="22"/>
      <c r="DZ126" s="48">
        <v>2019</v>
      </c>
      <c r="EA126" s="48">
        <v>2018</v>
      </c>
      <c r="EB126" s="84" t="s">
        <v>571</v>
      </c>
      <c r="EC126" s="85" t="s">
        <v>572</v>
      </c>
      <c r="ED126" s="46"/>
      <c r="EE126" s="48">
        <v>2019</v>
      </c>
      <c r="EF126" s="48">
        <v>2018</v>
      </c>
      <c r="EG126" s="84" t="s">
        <v>571</v>
      </c>
      <c r="EH126" s="85" t="s">
        <v>572</v>
      </c>
      <c r="EI126" s="22"/>
      <c r="EJ126" s="22"/>
      <c r="EK126" s="13"/>
      <c r="EL126" s="48">
        <v>2019</v>
      </c>
      <c r="EM126" s="48">
        <v>2018</v>
      </c>
      <c r="EN126" s="84" t="s">
        <v>571</v>
      </c>
      <c r="EO126" s="85" t="s">
        <v>572</v>
      </c>
      <c r="EP126" s="22"/>
      <c r="EQ126" s="48">
        <v>2019</v>
      </c>
      <c r="ER126" s="48">
        <v>2018</v>
      </c>
      <c r="ES126" s="84" t="s">
        <v>571</v>
      </c>
      <c r="ET126" s="85" t="s">
        <v>572</v>
      </c>
      <c r="EU126" s="46"/>
      <c r="EV126" s="48">
        <v>2019</v>
      </c>
      <c r="EW126" s="48">
        <v>2018</v>
      </c>
      <c r="EX126" s="84" t="s">
        <v>571</v>
      </c>
      <c r="EY126" s="85" t="s">
        <v>572</v>
      </c>
      <c r="EZ126" s="22"/>
      <c r="FA126" s="22"/>
      <c r="FB126" s="13"/>
      <c r="FC126" s="48">
        <v>2019</v>
      </c>
      <c r="FD126" s="48">
        <v>2018</v>
      </c>
      <c r="FE126" s="84" t="s">
        <v>571</v>
      </c>
      <c r="FF126" s="85" t="s">
        <v>572</v>
      </c>
      <c r="FG126" s="22"/>
      <c r="FH126" s="48">
        <v>2019</v>
      </c>
      <c r="FI126" s="48">
        <v>2018</v>
      </c>
      <c r="FJ126" s="84" t="s">
        <v>571</v>
      </c>
      <c r="FK126" s="85" t="s">
        <v>572</v>
      </c>
      <c r="FL126" s="46"/>
      <c r="FM126" s="48">
        <v>2019</v>
      </c>
      <c r="FN126" s="48">
        <v>2018</v>
      </c>
      <c r="FO126" s="84" t="s">
        <v>571</v>
      </c>
      <c r="FP126" s="85" t="s">
        <v>572</v>
      </c>
      <c r="FQ126" s="22"/>
      <c r="FR126" s="22"/>
      <c r="FS126" s="13"/>
    </row>
    <row r="127" spans="1:175" x14ac:dyDescent="0.2">
      <c r="A127" s="42">
        <v>714</v>
      </c>
      <c r="B127" s="67" t="str">
        <f>VLOOKUP($A127&amp;B$1,TEXTDF,(SPRCODE="DE")*2+(SPRCODE="FR")*3,FALSE)</f>
        <v>Summe der Ertragskomponenten</v>
      </c>
      <c r="C127" s="67"/>
      <c r="D127" s="67"/>
      <c r="E127" s="67"/>
      <c r="F127" s="68">
        <f t="shared" ref="F127:G152" si="51">+K127+P127</f>
        <v>6664404.9113524184</v>
      </c>
      <c r="G127" s="68">
        <f t="shared" si="51"/>
        <v>7179707.8116330905</v>
      </c>
      <c r="H127" s="69">
        <f t="shared" ref="H127:H153" si="52">+IFERROR(F127-G127,"")</f>
        <v>-515302.90028067213</v>
      </c>
      <c r="I127" s="70">
        <f t="shared" ref="I127:I153" si="53">+IFERROR(F127/G127-1,"")</f>
        <v>-7.1772126916605172E-2</v>
      </c>
      <c r="J127" s="22"/>
      <c r="K127" s="68">
        <f>+SUBTOTAL(9,K128:K130)</f>
        <v>5866705.7354334025</v>
      </c>
      <c r="L127" s="68">
        <f>+SUBTOTAL(9,L128:L130)</f>
        <v>6288397.1810548007</v>
      </c>
      <c r="M127" s="69">
        <f t="shared" ref="M127:M153" si="54">+IFERROR(K127-L127,"")</f>
        <v>-421691.44562139828</v>
      </c>
      <c r="N127" s="70">
        <f t="shared" ref="N127:N153" si="55">+IFERROR(K127/L127-1,"")</f>
        <v>-6.7058653179833727E-2</v>
      </c>
      <c r="O127" s="46"/>
      <c r="P127" s="68">
        <f>+SUBTOTAL(9,P128:P130)</f>
        <v>797699.17591901612</v>
      </c>
      <c r="Q127" s="68">
        <f>+SUBTOTAL(9,Q128:Q130)</f>
        <v>891310.63057828951</v>
      </c>
      <c r="R127" s="69">
        <f t="shared" ref="R127:R153" si="56">+IFERROR(P127-Q127,"")</f>
        <v>-93611.454659273382</v>
      </c>
      <c r="S127" s="70">
        <f t="shared" ref="S127:S153" si="57">+IFERROR(P127/Q127-1,"")</f>
        <v>-0.10502674538789858</v>
      </c>
      <c r="T127" s="22"/>
      <c r="U127" s="22"/>
      <c r="V127" s="13"/>
      <c r="W127" s="68">
        <v>2507991.5510683502</v>
      </c>
      <c r="X127" s="68">
        <v>2439582.8656931892</v>
      </c>
      <c r="Y127" s="69">
        <v>68408.685375161003</v>
      </c>
      <c r="Z127" s="70">
        <v>2.8041140285564037E-2</v>
      </c>
      <c r="AA127" s="22"/>
      <c r="AB127" s="68">
        <v>2301978.0206214325</v>
      </c>
      <c r="AC127" s="68">
        <v>2112688.6934463661</v>
      </c>
      <c r="AD127" s="69">
        <v>189289.32717506634</v>
      </c>
      <c r="AE127" s="70">
        <v>8.9596412269469017E-2</v>
      </c>
      <c r="AF127" s="46"/>
      <c r="AG127" s="68">
        <v>206013.53044691781</v>
      </c>
      <c r="AH127" s="68">
        <v>326894.17224682326</v>
      </c>
      <c r="AI127" s="69">
        <v>-120880.64179990545</v>
      </c>
      <c r="AJ127" s="70">
        <v>-0.36978524569301241</v>
      </c>
      <c r="AK127" s="22"/>
      <c r="AL127" s="22"/>
      <c r="AM127" s="13"/>
      <c r="AN127" s="68">
        <v>1301992.2484032779</v>
      </c>
      <c r="AO127" s="68">
        <v>2116693.1253499999</v>
      </c>
      <c r="AP127" s="69">
        <v>-814700.87694672192</v>
      </c>
      <c r="AQ127" s="70">
        <v>-0.38489324087165888</v>
      </c>
      <c r="AR127" s="22"/>
      <c r="AS127" s="68">
        <v>1227936.6555781288</v>
      </c>
      <c r="AT127" s="68">
        <v>2035023.2053499999</v>
      </c>
      <c r="AU127" s="69">
        <v>-807086.54977187118</v>
      </c>
      <c r="AV127" s="70">
        <v>-0.39659820470354878</v>
      </c>
      <c r="AW127" s="46"/>
      <c r="AX127" s="68">
        <v>74055.592825149128</v>
      </c>
      <c r="AY127" s="68">
        <v>81669.919999999998</v>
      </c>
      <c r="AZ127" s="69">
        <v>-7614.3271748508705</v>
      </c>
      <c r="BA127" s="70">
        <v>-9.323294518778602E-2</v>
      </c>
      <c r="BB127" s="22"/>
      <c r="BC127" s="22"/>
      <c r="BD127" s="13"/>
      <c r="BE127" s="68">
        <v>578895.69105849997</v>
      </c>
      <c r="BF127" s="68">
        <v>652625.30232999986</v>
      </c>
      <c r="BG127" s="69">
        <v>-73729.611271499889</v>
      </c>
      <c r="BH127" s="70">
        <v>-0.11297387797909575</v>
      </c>
      <c r="BI127" s="22"/>
      <c r="BJ127" s="68">
        <v>467185.75702941202</v>
      </c>
      <c r="BK127" s="68">
        <v>525188.07350020856</v>
      </c>
      <c r="BL127" s="69">
        <v>-58002.316470796533</v>
      </c>
      <c r="BM127" s="70">
        <v>-0.11044103892959689</v>
      </c>
      <c r="BN127" s="46"/>
      <c r="BO127" s="68">
        <v>111709.93402908798</v>
      </c>
      <c r="BP127" s="68">
        <v>127437.22882979136</v>
      </c>
      <c r="BQ127" s="69">
        <v>-15727.294800703385</v>
      </c>
      <c r="BR127" s="70">
        <v>-0.123412090368892</v>
      </c>
      <c r="BS127" s="22"/>
      <c r="BT127" s="22"/>
      <c r="BU127" s="13"/>
      <c r="BV127" s="68">
        <v>897727.73019774968</v>
      </c>
      <c r="BW127" s="68">
        <v>709604.97418187512</v>
      </c>
      <c r="BX127" s="69">
        <v>188122.75601587456</v>
      </c>
      <c r="BY127" s="70">
        <v>0.26510912812127185</v>
      </c>
      <c r="BZ127" s="22"/>
      <c r="CA127" s="68">
        <v>709832.04447107483</v>
      </c>
      <c r="CB127" s="68">
        <v>571318.45720125805</v>
      </c>
      <c r="CC127" s="69">
        <v>138513.58726981678</v>
      </c>
      <c r="CD127" s="70">
        <v>0.24244549694466233</v>
      </c>
      <c r="CE127" s="46"/>
      <c r="CF127" s="68">
        <v>187895.68572667483</v>
      </c>
      <c r="CG127" s="68">
        <v>138286.51698061702</v>
      </c>
      <c r="CH127" s="69">
        <v>49609.16874605781</v>
      </c>
      <c r="CI127" s="70">
        <v>0.35874190650858107</v>
      </c>
      <c r="CJ127" s="22"/>
      <c r="CK127" s="22"/>
      <c r="CL127" s="13"/>
      <c r="CM127" s="68">
        <v>400999.31543828471</v>
      </c>
      <c r="CN127" s="68">
        <v>346229.05285699992</v>
      </c>
      <c r="CO127" s="69">
        <v>54770.262581284798</v>
      </c>
      <c r="CP127" s="70">
        <v>0.15819083386946753</v>
      </c>
      <c r="CQ127" s="22"/>
      <c r="CR127" s="68">
        <v>400691.21760828467</v>
      </c>
      <c r="CS127" s="68">
        <v>344405.6575669999</v>
      </c>
      <c r="CT127" s="69">
        <v>56285.560041284771</v>
      </c>
      <c r="CU127" s="70">
        <v>0.16342809360016131</v>
      </c>
      <c r="CV127" s="46"/>
      <c r="CW127" s="68">
        <v>308.09783000003466</v>
      </c>
      <c r="CX127" s="68">
        <v>1823.3952900000377</v>
      </c>
      <c r="CY127" s="69">
        <v>-1515.297460000003</v>
      </c>
      <c r="CZ127" s="70">
        <v>-0.83103069768265758</v>
      </c>
      <c r="DA127" s="22"/>
      <c r="DB127" s="22"/>
      <c r="DC127" s="13"/>
      <c r="DD127" s="68">
        <v>109696.38666999999</v>
      </c>
      <c r="DE127" s="68">
        <v>101997.70308000001</v>
      </c>
      <c r="DF127" s="69">
        <v>7698.683589999986</v>
      </c>
      <c r="DG127" s="70">
        <v>7.5478989796090579E-2</v>
      </c>
      <c r="DH127" s="22"/>
      <c r="DI127" s="68">
        <v>109696.38666999999</v>
      </c>
      <c r="DJ127" s="68">
        <v>101997.70308000001</v>
      </c>
      <c r="DK127" s="69">
        <v>7698.683589999986</v>
      </c>
      <c r="DL127" s="70">
        <v>7.5478989796090579E-2</v>
      </c>
      <c r="DM127" s="46"/>
      <c r="DN127" s="68">
        <v>0</v>
      </c>
      <c r="DO127" s="68">
        <v>0</v>
      </c>
      <c r="DP127" s="69">
        <v>0</v>
      </c>
      <c r="DQ127" s="70" t="s">
        <v>589</v>
      </c>
      <c r="DR127" s="22"/>
      <c r="DS127" s="22"/>
      <c r="DT127" s="13"/>
      <c r="DU127" s="68">
        <v>561313.2558103879</v>
      </c>
      <c r="DV127" s="68">
        <v>519009.50090967072</v>
      </c>
      <c r="DW127" s="69">
        <v>42303.754900717176</v>
      </c>
      <c r="DX127" s="70">
        <v>8.1508632937491887E-2</v>
      </c>
      <c r="DY127" s="22"/>
      <c r="DZ127" s="68">
        <v>379897.9233704037</v>
      </c>
      <c r="EA127" s="68">
        <v>342531.5283546829</v>
      </c>
      <c r="EB127" s="69">
        <v>37366.395015720802</v>
      </c>
      <c r="EC127" s="70">
        <v>0.10908892152266003</v>
      </c>
      <c r="ED127" s="46"/>
      <c r="EE127" s="68">
        <v>181415.33243998425</v>
      </c>
      <c r="EF127" s="68">
        <v>176477.97255498779</v>
      </c>
      <c r="EG127" s="69">
        <v>4937.3598849964619</v>
      </c>
      <c r="EH127" s="70">
        <v>2.7977201990226019E-2</v>
      </c>
      <c r="EI127" s="22"/>
      <c r="EJ127" s="22"/>
      <c r="EK127" s="13"/>
      <c r="EL127" s="68">
        <v>301404.78324999998</v>
      </c>
      <c r="EM127" s="68">
        <v>292914.25210000004</v>
      </c>
      <c r="EN127" s="69">
        <v>8490.531149999937</v>
      </c>
      <c r="EO127" s="70">
        <v>2.8986405028531337E-2</v>
      </c>
      <c r="EP127" s="22"/>
      <c r="EQ127" s="68">
        <v>265103.78062879801</v>
      </c>
      <c r="ER127" s="68">
        <v>254192.82742393002</v>
      </c>
      <c r="ES127" s="69">
        <v>10910.953204867983</v>
      </c>
      <c r="ET127" s="70">
        <v>4.2923922423158123E-2</v>
      </c>
      <c r="EU127" s="46"/>
      <c r="EV127" s="68">
        <v>36301.002621202002</v>
      </c>
      <c r="EW127" s="68">
        <v>38721.424676069997</v>
      </c>
      <c r="EX127" s="69">
        <v>-2420.422054867995</v>
      </c>
      <c r="EY127" s="70">
        <v>-6.2508600215937404E-2</v>
      </c>
      <c r="EZ127" s="22"/>
      <c r="FA127" s="22"/>
      <c r="FB127" s="13"/>
      <c r="FC127" s="68">
        <v>4383.9494558680253</v>
      </c>
      <c r="FD127" s="68">
        <v>1051.0351313553599</v>
      </c>
      <c r="FE127" s="69">
        <v>3332.9143245126652</v>
      </c>
      <c r="FF127" s="70">
        <v>3.1710779450490048</v>
      </c>
      <c r="FG127" s="22"/>
      <c r="FH127" s="68">
        <v>4383.9494558680253</v>
      </c>
      <c r="FI127" s="68">
        <v>1051.0351313553599</v>
      </c>
      <c r="FJ127" s="69">
        <v>3332.9143245126652</v>
      </c>
      <c r="FK127" s="70">
        <v>3.1710779450490048</v>
      </c>
      <c r="FL127" s="46"/>
      <c r="FM127" s="68">
        <v>0</v>
      </c>
      <c r="FN127" s="68">
        <v>0</v>
      </c>
      <c r="FO127" s="69">
        <v>0</v>
      </c>
      <c r="FP127" s="70" t="s">
        <v>589</v>
      </c>
      <c r="FQ127" s="22"/>
      <c r="FR127" s="22"/>
      <c r="FS127" s="13"/>
    </row>
    <row r="128" spans="1:175" x14ac:dyDescent="0.2">
      <c r="A128" s="42">
        <v>715</v>
      </c>
      <c r="B128" s="46"/>
      <c r="C128" s="46" t="str">
        <f>VLOOKUP($A128&amp;C$1,TEXTDF,(SPRCODE="DE")*2+(SPRCODE="FR")*3,FALSE)</f>
        <v>Sparprozess (Kapitalanlageertrag)</v>
      </c>
      <c r="D128" s="46"/>
      <c r="E128" s="46"/>
      <c r="F128" s="80">
        <f t="shared" si="51"/>
        <v>3627280.6415482853</v>
      </c>
      <c r="G128" s="80">
        <f t="shared" si="51"/>
        <v>3954164.0648469995</v>
      </c>
      <c r="H128" s="93">
        <f t="shared" si="52"/>
        <v>-326883.42329871422</v>
      </c>
      <c r="I128" s="94">
        <f t="shared" si="53"/>
        <v>-8.2668148801600783E-2</v>
      </c>
      <c r="J128" s="22"/>
      <c r="K128" s="80">
        <f>+AB128*$G$5+AS128*$H$5+BJ128*$I$5+CA128*$K$5+CR128*$L$5+DI128*$M$5+DZ128*$N$5+EQ128*$P$5+FH128*$Q$5</f>
        <v>3426200.569194485</v>
      </c>
      <c r="L128" s="80">
        <f>+AC128*$G$5+AT128*$H$5+BK128*$I$5+CB128*$K$5+CS128*$L$5+DJ128*$M$5+EA128*$N$5+ER128*$P$5+FI128*$Q$5</f>
        <v>3636083.7568769911</v>
      </c>
      <c r="M128" s="93">
        <f t="shared" si="54"/>
        <v>-209883.18768250616</v>
      </c>
      <c r="N128" s="94">
        <f t="shared" si="55"/>
        <v>-5.7722319318291304E-2</v>
      </c>
      <c r="O128" s="46"/>
      <c r="P128" s="80">
        <f>+AG128*$G$5+AX128*$H$5+BO128*$I$5+CF128*$K$5+CW128*$L$5+DN128*$M$5+EE128*$N$5+EV128*$P$5+FM128*$Q$5</f>
        <v>201080.07235380035</v>
      </c>
      <c r="Q128" s="80">
        <f>+AH128*$G$5+AY128*$H$5+BP128*$I$5+CG128*$K$5+CX128*$L$5+DO128*$M$5+EF128*$N$5+EW128*$P$5+FN128*$Q$5</f>
        <v>318080.30797000817</v>
      </c>
      <c r="R128" s="93">
        <f t="shared" si="56"/>
        <v>-117000.23561620782</v>
      </c>
      <c r="S128" s="94">
        <f t="shared" si="57"/>
        <v>-0.3678323765557967</v>
      </c>
      <c r="T128" s="22"/>
      <c r="U128" s="22"/>
      <c r="V128" s="13"/>
      <c r="W128" s="80">
        <v>1571840.1435</v>
      </c>
      <c r="X128" s="80">
        <v>1559033.0020899996</v>
      </c>
      <c r="Y128" s="93">
        <v>12807.141410000389</v>
      </c>
      <c r="Z128" s="94">
        <v>8.2147981427149741E-3</v>
      </c>
      <c r="AA128" s="22"/>
      <c r="AB128" s="80">
        <v>1485388.9356074999</v>
      </c>
      <c r="AC128" s="80">
        <v>1352973.1346602954</v>
      </c>
      <c r="AD128" s="93">
        <v>132415.80094720447</v>
      </c>
      <c r="AE128" s="94">
        <v>9.7870236706844471E-2</v>
      </c>
      <c r="AF128" s="46"/>
      <c r="AG128" s="80">
        <v>86451.20789250001</v>
      </c>
      <c r="AH128" s="80">
        <v>206059.86742970423</v>
      </c>
      <c r="AI128" s="93">
        <v>-119608.65953720422</v>
      </c>
      <c r="AJ128" s="94">
        <v>-0.58045586959337347</v>
      </c>
      <c r="AK128" s="22"/>
      <c r="AL128" s="22"/>
      <c r="AM128" s="13"/>
      <c r="AN128" s="80">
        <v>761074.08368000004</v>
      </c>
      <c r="AO128" s="80">
        <v>1302236.8253499998</v>
      </c>
      <c r="AP128" s="93">
        <v>-541162.74166999978</v>
      </c>
      <c r="AQ128" s="94">
        <v>-0.41556399814185296</v>
      </c>
      <c r="AR128" s="22"/>
      <c r="AS128" s="80">
        <v>761074.08368000004</v>
      </c>
      <c r="AT128" s="80">
        <v>1302236.8253499998</v>
      </c>
      <c r="AU128" s="93">
        <v>-541162.74166999978</v>
      </c>
      <c r="AV128" s="94">
        <v>-0.41556399814185296</v>
      </c>
      <c r="AW128" s="46"/>
      <c r="AX128" s="80">
        <v>0</v>
      </c>
      <c r="AY128" s="80">
        <v>0</v>
      </c>
      <c r="AZ128" s="93">
        <v>0</v>
      </c>
      <c r="BA128" s="94" t="s">
        <v>589</v>
      </c>
      <c r="BB128" s="22"/>
      <c r="BC128" s="22"/>
      <c r="BD128" s="13"/>
      <c r="BE128" s="80">
        <v>293710.12938000006</v>
      </c>
      <c r="BF128" s="80">
        <v>366448.3320099999</v>
      </c>
      <c r="BG128" s="93">
        <v>-72738.20262999984</v>
      </c>
      <c r="BH128" s="94">
        <v>-0.19849511179659263</v>
      </c>
      <c r="BI128" s="22"/>
      <c r="BJ128" s="80">
        <v>244970.13247941204</v>
      </c>
      <c r="BK128" s="80">
        <v>306848.66345020855</v>
      </c>
      <c r="BL128" s="93">
        <v>-61878.530970796506</v>
      </c>
      <c r="BM128" s="94">
        <v>-0.20165814077543587</v>
      </c>
      <c r="BN128" s="46"/>
      <c r="BO128" s="80">
        <v>48739.996900587983</v>
      </c>
      <c r="BP128" s="80">
        <v>59599.66855979136</v>
      </c>
      <c r="BQ128" s="93">
        <v>-10859.671659203377</v>
      </c>
      <c r="BR128" s="94">
        <v>-0.18221026931229956</v>
      </c>
      <c r="BS128" s="22"/>
      <c r="BT128" s="22"/>
      <c r="BU128" s="13"/>
      <c r="BV128" s="80">
        <v>450825.44111000001</v>
      </c>
      <c r="BW128" s="80">
        <v>299752.34456999996</v>
      </c>
      <c r="BX128" s="93">
        <v>151073.09654000006</v>
      </c>
      <c r="BY128" s="94">
        <v>0.50399304384663646</v>
      </c>
      <c r="BZ128" s="22"/>
      <c r="CA128" s="80">
        <v>430615.66478332516</v>
      </c>
      <c r="CB128" s="80">
        <v>287093.01593938295</v>
      </c>
      <c r="CC128" s="93">
        <v>143522.64884394221</v>
      </c>
      <c r="CD128" s="94">
        <v>0.49991689409207263</v>
      </c>
      <c r="CE128" s="46"/>
      <c r="CF128" s="80">
        <v>20209.776326674826</v>
      </c>
      <c r="CG128" s="80">
        <v>12659.328630617018</v>
      </c>
      <c r="CH128" s="93">
        <v>7550.4476960578086</v>
      </c>
      <c r="CI128" s="94">
        <v>0.59643350104655579</v>
      </c>
      <c r="CJ128" s="22"/>
      <c r="CK128" s="22"/>
      <c r="CL128" s="13"/>
      <c r="CM128" s="80">
        <v>250680.10160828472</v>
      </c>
      <c r="CN128" s="80">
        <v>186266.91478699996</v>
      </c>
      <c r="CO128" s="93">
        <v>64413.186821284762</v>
      </c>
      <c r="CP128" s="94">
        <v>0.34581120804487786</v>
      </c>
      <c r="CQ128" s="22"/>
      <c r="CR128" s="80">
        <v>250366.8289282847</v>
      </c>
      <c r="CS128" s="80">
        <v>184323.85515699993</v>
      </c>
      <c r="CT128" s="93">
        <v>66042.973771284771</v>
      </c>
      <c r="CU128" s="94">
        <v>0.35829857028018397</v>
      </c>
      <c r="CV128" s="46"/>
      <c r="CW128" s="80">
        <v>313.27268000003465</v>
      </c>
      <c r="CX128" s="80">
        <v>1943.0596300000377</v>
      </c>
      <c r="CY128" s="93">
        <v>-1629.7869500000031</v>
      </c>
      <c r="CZ128" s="94">
        <v>-0.83877351206147566</v>
      </c>
      <c r="DA128" s="22"/>
      <c r="DB128" s="22"/>
      <c r="DC128" s="13"/>
      <c r="DD128" s="80">
        <v>51311.764380000008</v>
      </c>
      <c r="DE128" s="80">
        <v>43230.734760000014</v>
      </c>
      <c r="DF128" s="93">
        <v>8081.0296199999939</v>
      </c>
      <c r="DG128" s="94">
        <v>0.18692788047352615</v>
      </c>
      <c r="DH128" s="22"/>
      <c r="DI128" s="80">
        <v>51311.764380000008</v>
      </c>
      <c r="DJ128" s="80">
        <v>43230.734760000014</v>
      </c>
      <c r="DK128" s="93">
        <v>8081.0296199999939</v>
      </c>
      <c r="DL128" s="94">
        <v>0.18692788047352615</v>
      </c>
      <c r="DM128" s="46"/>
      <c r="DN128" s="80">
        <v>0</v>
      </c>
      <c r="DO128" s="80">
        <v>0</v>
      </c>
      <c r="DP128" s="93">
        <v>0</v>
      </c>
      <c r="DQ128" s="94" t="s">
        <v>589</v>
      </c>
      <c r="DR128" s="22"/>
      <c r="DS128" s="22"/>
      <c r="DT128" s="13"/>
      <c r="DU128" s="80">
        <v>178437.70152000003</v>
      </c>
      <c r="DV128" s="80">
        <v>142687.70561</v>
      </c>
      <c r="DW128" s="93">
        <v>35749.995910000027</v>
      </c>
      <c r="DX128" s="94">
        <v>0.25054713548841701</v>
      </c>
      <c r="DY128" s="22"/>
      <c r="DZ128" s="80">
        <v>139728.68713716452</v>
      </c>
      <c r="EA128" s="80">
        <v>110730.46841617445</v>
      </c>
      <c r="EB128" s="93">
        <v>28998.218720990073</v>
      </c>
      <c r="EC128" s="94">
        <v>0.26188111669501701</v>
      </c>
      <c r="ED128" s="46"/>
      <c r="EE128" s="80">
        <v>38709.014382835499</v>
      </c>
      <c r="EF128" s="80">
        <v>31957.237193825538</v>
      </c>
      <c r="EG128" s="93">
        <v>6751.7771890099611</v>
      </c>
      <c r="EH128" s="94">
        <v>0.21127537240029226</v>
      </c>
      <c r="EI128" s="22"/>
      <c r="EJ128" s="22"/>
      <c r="EK128" s="13"/>
      <c r="EL128" s="80">
        <v>65139.304000000004</v>
      </c>
      <c r="EM128" s="80">
        <v>53595.866000000009</v>
      </c>
      <c r="EN128" s="93">
        <v>11543.437999999995</v>
      </c>
      <c r="EO128" s="94">
        <v>0.21537926078104586</v>
      </c>
      <c r="EP128" s="22"/>
      <c r="EQ128" s="80">
        <v>58482.499828798005</v>
      </c>
      <c r="ER128" s="80">
        <v>47734.71947393001</v>
      </c>
      <c r="ES128" s="93">
        <v>10747.780354867995</v>
      </c>
      <c r="ET128" s="94">
        <v>0.22515645788466032</v>
      </c>
      <c r="EU128" s="46"/>
      <c r="EV128" s="80">
        <v>6656.8041712020004</v>
      </c>
      <c r="EW128" s="80">
        <v>5861.1465260700015</v>
      </c>
      <c r="EX128" s="93">
        <v>795.65764513199883</v>
      </c>
      <c r="EY128" s="94">
        <v>0.13575119502523347</v>
      </c>
      <c r="EZ128" s="22"/>
      <c r="FA128" s="22"/>
      <c r="FB128" s="13"/>
      <c r="FC128" s="80">
        <v>4261.9723700000004</v>
      </c>
      <c r="FD128" s="80">
        <v>912.33967000000041</v>
      </c>
      <c r="FE128" s="93">
        <v>3349.6327000000001</v>
      </c>
      <c r="FF128" s="94">
        <v>3.6714754494891126</v>
      </c>
      <c r="FG128" s="22"/>
      <c r="FH128" s="80">
        <v>4261.9723700000004</v>
      </c>
      <c r="FI128" s="80">
        <v>912.33967000000041</v>
      </c>
      <c r="FJ128" s="93">
        <v>3349.6327000000001</v>
      </c>
      <c r="FK128" s="94">
        <v>3.6714754494891126</v>
      </c>
      <c r="FL128" s="46"/>
      <c r="FM128" s="80">
        <v>0</v>
      </c>
      <c r="FN128" s="80">
        <v>0</v>
      </c>
      <c r="FO128" s="93">
        <v>0</v>
      </c>
      <c r="FP128" s="94" t="s">
        <v>589</v>
      </c>
      <c r="FQ128" s="22"/>
      <c r="FR128" s="22"/>
      <c r="FS128" s="13"/>
    </row>
    <row r="129" spans="1:175" x14ac:dyDescent="0.2">
      <c r="A129" s="42">
        <v>716</v>
      </c>
      <c r="B129" s="46"/>
      <c r="C129" s="46" t="str">
        <f>VLOOKUP($A129&amp;C$1,TEXTDF,(SPRCODE="DE")*2+(SPRCODE="FR")*3,FALSE)</f>
        <v>Risikoprozess (Risikoprämien)</v>
      </c>
      <c r="D129" s="46"/>
      <c r="E129" s="46"/>
      <c r="F129" s="80">
        <f t="shared" si="51"/>
        <v>2305128.4557332704</v>
      </c>
      <c r="G129" s="80">
        <f t="shared" si="51"/>
        <v>2478943.1258370513</v>
      </c>
      <c r="H129" s="93">
        <f t="shared" si="52"/>
        <v>-173814.67010378093</v>
      </c>
      <c r="I129" s="94">
        <f t="shared" si="53"/>
        <v>-7.0116441273774588E-2</v>
      </c>
      <c r="J129" s="22"/>
      <c r="K129" s="80">
        <f t="shared" ref="K129:K130" si="58">+AB129*$G$5+AS129*$H$5+BJ129*$I$5+CA129*$K$5+CR129*$L$5+DI129*$M$5+DZ129*$N$5+EQ129*$P$5+FH129*$Q$5</f>
        <v>1797901.5742125071</v>
      </c>
      <c r="L129" s="80">
        <f t="shared" ref="L129:L130" si="59">+AC129*$G$5+AT129*$H$5+BK129*$I$5+CB129*$K$5+CS129*$L$5+DJ129*$M$5+EA129*$N$5+ER129*$P$5+FI129*$Q$5</f>
        <v>1991210.5807704423</v>
      </c>
      <c r="M129" s="93">
        <f t="shared" si="54"/>
        <v>-193309.00655793515</v>
      </c>
      <c r="N129" s="94">
        <f t="shared" si="55"/>
        <v>-9.7081146727906464E-2</v>
      </c>
      <c r="O129" s="46"/>
      <c r="P129" s="80">
        <f t="shared" ref="P129:P130" si="60">+AG129*$G$5+AX129*$H$5+BO129*$I$5+CF129*$K$5+CW129*$L$5+DN129*$M$5+EE129*$N$5+EV129*$P$5+FM129*$Q$5</f>
        <v>507226.88152076339</v>
      </c>
      <c r="Q129" s="80">
        <f t="shared" ref="Q129:Q130" si="61">+AH129*$G$5+AY129*$H$5+BP129*$I$5+CG129*$K$5+CX129*$L$5+DO129*$M$5+EF129*$N$5+EW129*$P$5+FN129*$Q$5</f>
        <v>487732.54506660893</v>
      </c>
      <c r="R129" s="93">
        <f t="shared" si="56"/>
        <v>19494.336454154458</v>
      </c>
      <c r="S129" s="94">
        <f t="shared" si="57"/>
        <v>3.9969316485723105E-2</v>
      </c>
      <c r="T129" s="22"/>
      <c r="U129" s="22"/>
      <c r="V129" s="13"/>
      <c r="W129" s="80">
        <v>710568.61662810133</v>
      </c>
      <c r="X129" s="80">
        <v>670234.35538233921</v>
      </c>
      <c r="Y129" s="93">
        <v>40334.261245762114</v>
      </c>
      <c r="Z129" s="94">
        <v>6.0179340139544513E-2</v>
      </c>
      <c r="AA129" s="22"/>
      <c r="AB129" s="80">
        <v>603116.32942570129</v>
      </c>
      <c r="AC129" s="80">
        <v>562255.87887053925</v>
      </c>
      <c r="AD129" s="93">
        <v>40860.450555162039</v>
      </c>
      <c r="AE129" s="94">
        <v>7.267234028258196E-2</v>
      </c>
      <c r="AF129" s="46"/>
      <c r="AG129" s="80">
        <v>107452.28720240001</v>
      </c>
      <c r="AH129" s="80">
        <v>107978.47651180001</v>
      </c>
      <c r="AI129" s="93">
        <v>-526.189309399997</v>
      </c>
      <c r="AJ129" s="94">
        <v>-4.8730944017578715E-3</v>
      </c>
      <c r="AK129" s="22"/>
      <c r="AL129" s="22"/>
      <c r="AM129" s="13"/>
      <c r="AN129" s="80">
        <v>393096.34884327778</v>
      </c>
      <c r="AO129" s="80">
        <v>625336.38</v>
      </c>
      <c r="AP129" s="93">
        <v>-232240.03115672222</v>
      </c>
      <c r="AQ129" s="94">
        <v>-0.37138416792050744</v>
      </c>
      <c r="AR129" s="22"/>
      <c r="AS129" s="80">
        <v>330620.40640584333</v>
      </c>
      <c r="AT129" s="80">
        <v>556952.51</v>
      </c>
      <c r="AU129" s="93">
        <v>-226332.10359415668</v>
      </c>
      <c r="AV129" s="94">
        <v>-0.40637594683639489</v>
      </c>
      <c r="AW129" s="46"/>
      <c r="AX129" s="80">
        <v>62475.942437434467</v>
      </c>
      <c r="AY129" s="80">
        <v>68383.87</v>
      </c>
      <c r="AZ129" s="93">
        <v>-5907.9275625655282</v>
      </c>
      <c r="BA129" s="94">
        <v>-8.6393583202669433E-2</v>
      </c>
      <c r="BB129" s="22"/>
      <c r="BC129" s="22"/>
      <c r="BD129" s="13"/>
      <c r="BE129" s="80">
        <v>221370.2855618333</v>
      </c>
      <c r="BF129" s="80">
        <v>222399.46337000001</v>
      </c>
      <c r="BG129" s="93">
        <v>-1029.1778081667144</v>
      </c>
      <c r="BH129" s="94">
        <v>-4.6276092242835132E-3</v>
      </c>
      <c r="BI129" s="22"/>
      <c r="BJ129" s="80">
        <v>165840.35259999998</v>
      </c>
      <c r="BK129" s="80">
        <v>162560.82040000003</v>
      </c>
      <c r="BL129" s="93">
        <v>3279.5321999999578</v>
      </c>
      <c r="BM129" s="94">
        <v>2.0174185833525371E-2</v>
      </c>
      <c r="BN129" s="46"/>
      <c r="BO129" s="80">
        <v>55529.932961833329</v>
      </c>
      <c r="BP129" s="80">
        <v>59838.642970000001</v>
      </c>
      <c r="BQ129" s="93">
        <v>-4308.7100081666722</v>
      </c>
      <c r="BR129" s="94">
        <v>-7.2005476633666965E-2</v>
      </c>
      <c r="BS129" s="22"/>
      <c r="BT129" s="22"/>
      <c r="BU129" s="13"/>
      <c r="BV129" s="80">
        <v>342392.74812851974</v>
      </c>
      <c r="BW129" s="80">
        <v>315284.74712487299</v>
      </c>
      <c r="BX129" s="93">
        <v>27108.001003646757</v>
      </c>
      <c r="BY129" s="94">
        <v>8.597942415815707E-2</v>
      </c>
      <c r="BZ129" s="22"/>
      <c r="CA129" s="80">
        <v>216328.66007703732</v>
      </c>
      <c r="CB129" s="80">
        <v>221023.02942179239</v>
      </c>
      <c r="CC129" s="93">
        <v>-4694.3693447550759</v>
      </c>
      <c r="CD129" s="94">
        <v>-2.1239276997676582E-2</v>
      </c>
      <c r="CE129" s="46"/>
      <c r="CF129" s="80">
        <v>126064.08805148239</v>
      </c>
      <c r="CG129" s="80">
        <v>94261.717703080576</v>
      </c>
      <c r="CH129" s="93">
        <v>31802.370348401819</v>
      </c>
      <c r="CI129" s="94">
        <v>0.33738373459921034</v>
      </c>
      <c r="CJ129" s="22"/>
      <c r="CK129" s="22"/>
      <c r="CL129" s="13"/>
      <c r="CM129" s="80">
        <v>97837.635779999997</v>
      </c>
      <c r="CN129" s="80">
        <v>108708.86263999998</v>
      </c>
      <c r="CO129" s="93">
        <v>-10871.226859999981</v>
      </c>
      <c r="CP129" s="94">
        <v>-0.10000313310241415</v>
      </c>
      <c r="CQ129" s="22"/>
      <c r="CR129" s="80">
        <v>97839.75787999999</v>
      </c>
      <c r="CS129" s="80">
        <v>108816.76981333332</v>
      </c>
      <c r="CT129" s="93">
        <v>-10977.011933333328</v>
      </c>
      <c r="CU129" s="94">
        <v>-0.10087610532975322</v>
      </c>
      <c r="CV129" s="46"/>
      <c r="CW129" s="80">
        <v>-2.122100000000001</v>
      </c>
      <c r="CX129" s="80">
        <v>-107.90717333333332</v>
      </c>
      <c r="CY129" s="93">
        <v>105.78507333333332</v>
      </c>
      <c r="CZ129" s="94">
        <v>-0.98033402289721117</v>
      </c>
      <c r="DA129" s="22"/>
      <c r="DB129" s="22"/>
      <c r="DC129" s="13"/>
      <c r="DD129" s="80">
        <v>39670.855236666663</v>
      </c>
      <c r="DE129" s="80">
        <v>40349.026919999997</v>
      </c>
      <c r="DF129" s="93">
        <v>-678.17168333333393</v>
      </c>
      <c r="DG129" s="94">
        <v>-1.6807634163717111E-2</v>
      </c>
      <c r="DH129" s="22"/>
      <c r="DI129" s="80">
        <v>39670.855236666663</v>
      </c>
      <c r="DJ129" s="80">
        <v>40349.026919999997</v>
      </c>
      <c r="DK129" s="93">
        <v>-678.17168333333393</v>
      </c>
      <c r="DL129" s="94">
        <v>-1.6807634163717111E-2</v>
      </c>
      <c r="DM129" s="46"/>
      <c r="DN129" s="80">
        <v>0</v>
      </c>
      <c r="DO129" s="80">
        <v>0</v>
      </c>
      <c r="DP129" s="93">
        <v>0</v>
      </c>
      <c r="DQ129" s="94" t="s">
        <v>589</v>
      </c>
      <c r="DR129" s="22"/>
      <c r="DS129" s="22"/>
      <c r="DT129" s="13"/>
      <c r="DU129" s="80">
        <v>288035.95152343245</v>
      </c>
      <c r="DV129" s="80">
        <v>282812.59777271148</v>
      </c>
      <c r="DW129" s="93">
        <v>5223.3537507209694</v>
      </c>
      <c r="DX129" s="94">
        <v>1.8469310744491096E-2</v>
      </c>
      <c r="DY129" s="22"/>
      <c r="DZ129" s="80">
        <v>159771.51291581933</v>
      </c>
      <c r="EA129" s="80">
        <v>155701.95583098309</v>
      </c>
      <c r="EB129" s="93">
        <v>4069.5570848362404</v>
      </c>
      <c r="EC129" s="94">
        <v>2.6136839856101712E-2</v>
      </c>
      <c r="ED129" s="46"/>
      <c r="EE129" s="80">
        <v>128264.43860761313</v>
      </c>
      <c r="EF129" s="80">
        <v>127110.64194172839</v>
      </c>
      <c r="EG129" s="93">
        <v>1153.7966658847436</v>
      </c>
      <c r="EH129" s="94">
        <v>9.0771051759275245E-3</v>
      </c>
      <c r="EI129" s="22"/>
      <c r="EJ129" s="22"/>
      <c r="EK129" s="13"/>
      <c r="EL129" s="80">
        <v>212113.52272000001</v>
      </c>
      <c r="EM129" s="80">
        <v>213766.67271000001</v>
      </c>
      <c r="EN129" s="93">
        <v>-1653.1499900000053</v>
      </c>
      <c r="EO129" s="94">
        <v>-7.7334318256555568E-3</v>
      </c>
      <c r="EP129" s="22"/>
      <c r="EQ129" s="80">
        <v>184671.20835999999</v>
      </c>
      <c r="ER129" s="80">
        <v>183499.56959666667</v>
      </c>
      <c r="ES129" s="93">
        <v>1171.6387633333215</v>
      </c>
      <c r="ET129" s="94">
        <v>6.3849673648204153E-3</v>
      </c>
      <c r="EU129" s="46"/>
      <c r="EV129" s="80">
        <v>27442.314360000004</v>
      </c>
      <c r="EW129" s="80">
        <v>30267.103113333331</v>
      </c>
      <c r="EX129" s="93">
        <v>-2824.7887533333269</v>
      </c>
      <c r="EY129" s="94">
        <v>-9.3328679086203792E-2</v>
      </c>
      <c r="EZ129" s="22"/>
      <c r="FA129" s="22"/>
      <c r="FB129" s="13"/>
      <c r="FC129" s="80">
        <v>42.49131143904561</v>
      </c>
      <c r="FD129" s="80">
        <v>51.019917127446284</v>
      </c>
      <c r="FE129" s="93">
        <v>-8.528605688400674</v>
      </c>
      <c r="FF129" s="94">
        <v>-0.16716228031293079</v>
      </c>
      <c r="FG129" s="22"/>
      <c r="FH129" s="80">
        <v>42.49131143904561</v>
      </c>
      <c r="FI129" s="80">
        <v>51.019917127446284</v>
      </c>
      <c r="FJ129" s="93">
        <v>-8.528605688400674</v>
      </c>
      <c r="FK129" s="94">
        <v>-0.16716228031293079</v>
      </c>
      <c r="FL129" s="46"/>
      <c r="FM129" s="80">
        <v>0</v>
      </c>
      <c r="FN129" s="80">
        <v>0</v>
      </c>
      <c r="FO129" s="93">
        <v>0</v>
      </c>
      <c r="FP129" s="94" t="s">
        <v>589</v>
      </c>
      <c r="FQ129" s="22"/>
      <c r="FR129" s="22"/>
      <c r="FS129" s="13"/>
    </row>
    <row r="130" spans="1:175" x14ac:dyDescent="0.2">
      <c r="A130" s="42">
        <v>717</v>
      </c>
      <c r="B130" s="46"/>
      <c r="C130" s="46" t="str">
        <f>VLOOKUP($A130&amp;C$1,TEXTDF,(SPRCODE="DE")*2+(SPRCODE="FR")*3,FALSE)</f>
        <v>Kostenprozess (Kostenprämien)</v>
      </c>
      <c r="D130" s="46"/>
      <c r="E130" s="46"/>
      <c r="F130" s="80">
        <f t="shared" si="51"/>
        <v>731995.8140708633</v>
      </c>
      <c r="G130" s="80">
        <f t="shared" si="51"/>
        <v>746600.62094903993</v>
      </c>
      <c r="H130" s="93">
        <f t="shared" si="52"/>
        <v>-14604.806878176634</v>
      </c>
      <c r="I130" s="94">
        <f t="shared" si="53"/>
        <v>-1.956173952763629E-2</v>
      </c>
      <c r="J130" s="22"/>
      <c r="K130" s="80">
        <f t="shared" si="58"/>
        <v>642603.59202641097</v>
      </c>
      <c r="L130" s="80">
        <f t="shared" si="59"/>
        <v>661102.84340736771</v>
      </c>
      <c r="M130" s="93">
        <f t="shared" si="54"/>
        <v>-18499.251380956732</v>
      </c>
      <c r="N130" s="94">
        <f t="shared" si="55"/>
        <v>-2.7982410853976014E-2</v>
      </c>
      <c r="O130" s="46"/>
      <c r="P130" s="80">
        <f t="shared" si="60"/>
        <v>89392.22204445237</v>
      </c>
      <c r="Q130" s="80">
        <f t="shared" si="61"/>
        <v>85497.777541672287</v>
      </c>
      <c r="R130" s="93">
        <f t="shared" si="56"/>
        <v>3894.444502780083</v>
      </c>
      <c r="S130" s="94">
        <f t="shared" si="57"/>
        <v>4.5550242529776908E-2</v>
      </c>
      <c r="T130" s="22"/>
      <c r="U130" s="22"/>
      <c r="V130" s="13"/>
      <c r="W130" s="80">
        <v>225582.79094024893</v>
      </c>
      <c r="X130" s="80">
        <v>210315.50822085061</v>
      </c>
      <c r="Y130" s="93">
        <v>15267.282719398325</v>
      </c>
      <c r="Z130" s="94">
        <v>7.2592282179050116E-2</v>
      </c>
      <c r="AA130" s="22"/>
      <c r="AB130" s="80">
        <v>213472.75558823114</v>
      </c>
      <c r="AC130" s="80" vm="37">
        <v>197459.6799155316</v>
      </c>
      <c r="AD130" s="93">
        <v>16013.075672699546</v>
      </c>
      <c r="AE130" s="94">
        <v>8.1095419984219319E-2</v>
      </c>
      <c r="AF130" s="46"/>
      <c r="AG130" s="80">
        <v>12110.035352017803</v>
      </c>
      <c r="AH130" s="80" vm="38">
        <v>12855.828305319004</v>
      </c>
      <c r="AI130" s="93">
        <v>-745.79295330120112</v>
      </c>
      <c r="AJ130" s="94">
        <v>-5.8012049911450259E-2</v>
      </c>
      <c r="AK130" s="22"/>
      <c r="AL130" s="22"/>
      <c r="AM130" s="13"/>
      <c r="AN130" s="80">
        <v>147821.81587999992</v>
      </c>
      <c r="AO130" s="80">
        <v>189119.91999999998</v>
      </c>
      <c r="AP130" s="93">
        <v>-41298.104120000062</v>
      </c>
      <c r="AQ130" s="94">
        <v>-0.2183699322630851</v>
      </c>
      <c r="AR130" s="22"/>
      <c r="AS130" s="80">
        <v>136242.16549228528</v>
      </c>
      <c r="AT130" s="80" vm="88">
        <v>175833.87</v>
      </c>
      <c r="AU130" s="93">
        <v>-39591.70450771472</v>
      </c>
      <c r="AV130" s="94">
        <v>-0.22516540475230806</v>
      </c>
      <c r="AW130" s="46"/>
      <c r="AX130" s="80">
        <v>11579.650387714653</v>
      </c>
      <c r="AY130" s="80" vm="89">
        <v>13286.05</v>
      </c>
      <c r="AZ130" s="93">
        <v>-1706.3996122853459</v>
      </c>
      <c r="BA130" s="94">
        <v>-0.12843543508306432</v>
      </c>
      <c r="BB130" s="22"/>
      <c r="BC130" s="22"/>
      <c r="BD130" s="13"/>
      <c r="BE130" s="80">
        <v>63815.276116666675</v>
      </c>
      <c r="BF130" s="80">
        <v>63777.506950000003</v>
      </c>
      <c r="BG130" s="93">
        <v>37.76916666667239</v>
      </c>
      <c r="BH130" s="94">
        <v>5.9220199209542024E-4</v>
      </c>
      <c r="BI130" s="22"/>
      <c r="BJ130" s="80">
        <v>56375.271950000009</v>
      </c>
      <c r="BK130" s="80" vm="140">
        <v>55778.589650000002</v>
      </c>
      <c r="BL130" s="93">
        <v>596.68230000000767</v>
      </c>
      <c r="BM130" s="94">
        <v>1.0697335729427326E-2</v>
      </c>
      <c r="BN130" s="46"/>
      <c r="BO130" s="80">
        <v>7440.0041666666657</v>
      </c>
      <c r="BP130" s="80" vm="141">
        <v>7998.9173000000001</v>
      </c>
      <c r="BQ130" s="93">
        <v>-558.91313333333437</v>
      </c>
      <c r="BR130" s="94">
        <v>-6.9873598184761132E-2</v>
      </c>
      <c r="BS130" s="22"/>
      <c r="BT130" s="22"/>
      <c r="BU130" s="13"/>
      <c r="BV130" s="80">
        <v>104509.54095923003</v>
      </c>
      <c r="BW130" s="80">
        <v>94567.882487002105</v>
      </c>
      <c r="BX130" s="93">
        <v>9941.6584722279222</v>
      </c>
      <c r="BY130" s="94">
        <v>0.1051272187848169</v>
      </c>
      <c r="BZ130" s="22"/>
      <c r="CA130" s="80">
        <v>62887.719610712425</v>
      </c>
      <c r="CB130" s="80" vm="190">
        <v>63202.411840082677</v>
      </c>
      <c r="CC130" s="93">
        <v>-314.69222937025188</v>
      </c>
      <c r="CD130" s="94">
        <v>-4.979117413533185E-3</v>
      </c>
      <c r="CE130" s="46"/>
      <c r="CF130" s="80">
        <v>41621.821348517602</v>
      </c>
      <c r="CG130" s="80" vm="191">
        <v>31365.470646919432</v>
      </c>
      <c r="CH130" s="93">
        <v>10256.35070159817</v>
      </c>
      <c r="CI130" s="94">
        <v>0.32699495623878039</v>
      </c>
      <c r="CJ130" s="22"/>
      <c r="CK130" s="22"/>
      <c r="CL130" s="13"/>
      <c r="CM130" s="80">
        <v>52481.578049999996</v>
      </c>
      <c r="CN130" s="80">
        <v>51253.275429999994</v>
      </c>
      <c r="CO130" s="93">
        <v>1228.3026200000022</v>
      </c>
      <c r="CP130" s="94">
        <v>2.3965348744932058E-2</v>
      </c>
      <c r="CQ130" s="22"/>
      <c r="CR130" s="80">
        <v>52484.630799999999</v>
      </c>
      <c r="CS130" s="80" vm="241">
        <v>51265.032596666664</v>
      </c>
      <c r="CT130" s="93">
        <v>1219.5982033333348</v>
      </c>
      <c r="CU130" s="94">
        <v>2.3790060038167971E-2</v>
      </c>
      <c r="CV130" s="46"/>
      <c r="CW130" s="80">
        <v>-3.052750000000001</v>
      </c>
      <c r="CX130" s="80" vm="242">
        <v>-11.757166666666668</v>
      </c>
      <c r="CY130" s="93">
        <v>8.7044166666666669</v>
      </c>
      <c r="CZ130" s="94">
        <v>-0.74034985753370286</v>
      </c>
      <c r="DA130" s="22"/>
      <c r="DB130" s="22"/>
      <c r="DC130" s="13"/>
      <c r="DD130" s="80">
        <v>18713.767053333333</v>
      </c>
      <c r="DE130" s="80">
        <v>18417.941400000003</v>
      </c>
      <c r="DF130" s="93">
        <v>295.82565333332968</v>
      </c>
      <c r="DG130" s="94">
        <v>1.6061819663153454E-2</v>
      </c>
      <c r="DH130" s="22"/>
      <c r="DI130" s="80">
        <v>18713.767053333333</v>
      </c>
      <c r="DJ130" s="80" vm="292">
        <v>18417.941400000003</v>
      </c>
      <c r="DK130" s="93">
        <v>295.82565333332968</v>
      </c>
      <c r="DL130" s="94">
        <v>1.6061819663153454E-2</v>
      </c>
      <c r="DM130" s="46"/>
      <c r="DN130" s="80">
        <v>0</v>
      </c>
      <c r="DO130" s="80" vm="293">
        <v>0</v>
      </c>
      <c r="DP130" s="93">
        <v>0</v>
      </c>
      <c r="DQ130" s="94" t="s">
        <v>589</v>
      </c>
      <c r="DR130" s="22"/>
      <c r="DS130" s="22"/>
      <c r="DT130" s="13"/>
      <c r="DU130" s="80">
        <v>94839.60276695549</v>
      </c>
      <c r="DV130" s="80">
        <v>93509.197526959237</v>
      </c>
      <c r="DW130" s="93">
        <v>1330.4052399962529</v>
      </c>
      <c r="DX130" s="94">
        <v>1.4227533495971834E-2</v>
      </c>
      <c r="DY130" s="22"/>
      <c r="DZ130" s="80">
        <v>80397.723317419848</v>
      </c>
      <c r="EA130" s="80" vm="344">
        <v>76099.104107525374</v>
      </c>
      <c r="EB130" s="93">
        <v>4298.6192098944739</v>
      </c>
      <c r="EC130" s="94">
        <v>5.6487119793429796E-2</v>
      </c>
      <c r="ED130" s="46"/>
      <c r="EE130" s="80">
        <v>14441.879449535636</v>
      </c>
      <c r="EF130" s="80" vm="345">
        <v>17410.093419433855</v>
      </c>
      <c r="EG130" s="93">
        <v>-2968.2139698982191</v>
      </c>
      <c r="EH130" s="94">
        <v>-0.17048811275101938</v>
      </c>
      <c r="EI130" s="22"/>
      <c r="EJ130" s="22"/>
      <c r="EK130" s="13"/>
      <c r="EL130" s="80">
        <v>24151.956529999999</v>
      </c>
      <c r="EM130" s="80">
        <v>25551.713390000001</v>
      </c>
      <c r="EN130" s="93">
        <v>-1399.7568600000013</v>
      </c>
      <c r="EO130" s="94">
        <v>-5.4781330654241511E-2</v>
      </c>
      <c r="EP130" s="22"/>
      <c r="EQ130" s="80">
        <v>21950.07244</v>
      </c>
      <c r="ER130" s="80" vm="396">
        <v>22958.538353333333</v>
      </c>
      <c r="ES130" s="93">
        <v>-1008.4659133333334</v>
      </c>
      <c r="ET130" s="94">
        <v>-4.3925527741051296E-2</v>
      </c>
      <c r="EU130" s="46"/>
      <c r="EV130" s="80">
        <v>2201.8840900000005</v>
      </c>
      <c r="EW130" s="80" vm="397">
        <v>2593.1750366666665</v>
      </c>
      <c r="EX130" s="93">
        <v>-391.29094666666606</v>
      </c>
      <c r="EY130" s="94">
        <v>-0.15089260891915779</v>
      </c>
      <c r="EZ130" s="22"/>
      <c r="FA130" s="22"/>
      <c r="FB130" s="13"/>
      <c r="FC130" s="80">
        <v>79.485774428979738</v>
      </c>
      <c r="FD130" s="80">
        <v>87.675544227913264</v>
      </c>
      <c r="FE130" s="93">
        <v>-8.1897697989335256</v>
      </c>
      <c r="FF130" s="94">
        <v>-9.340996820782943E-2</v>
      </c>
      <c r="FG130" s="22"/>
      <c r="FH130" s="80">
        <v>79.485774428979738</v>
      </c>
      <c r="FI130" s="80" vm="448">
        <v>87.675544227913264</v>
      </c>
      <c r="FJ130" s="93">
        <v>-8.1897697989335256</v>
      </c>
      <c r="FK130" s="94">
        <v>-9.340996820782943E-2</v>
      </c>
      <c r="FL130" s="46"/>
      <c r="FM130" s="80">
        <v>0</v>
      </c>
      <c r="FN130" s="80" vm="449">
        <v>0</v>
      </c>
      <c r="FO130" s="93">
        <v>0</v>
      </c>
      <c r="FP130" s="94" t="s">
        <v>589</v>
      </c>
      <c r="FQ130" s="22"/>
      <c r="FR130" s="22"/>
      <c r="FS130" s="13"/>
    </row>
    <row r="131" spans="1:175" x14ac:dyDescent="0.2">
      <c r="A131" s="42">
        <v>718</v>
      </c>
      <c r="B131" s="67" t="str">
        <f>VLOOKUP($A131&amp;B$1,TEXTDF,(SPRCODE="DE")*2+(SPRCODE="FR")*3,FALSE)</f>
        <v>Summe der Aufwendungen</v>
      </c>
      <c r="C131" s="67"/>
      <c r="D131" s="67"/>
      <c r="E131" s="67"/>
      <c r="F131" s="68">
        <f t="shared" si="51"/>
        <v>-5003595.8435998019</v>
      </c>
      <c r="G131" s="68">
        <f t="shared" si="51"/>
        <v>-5880069.4654148128</v>
      </c>
      <c r="H131" s="69">
        <f t="shared" si="52"/>
        <v>876473.62181501091</v>
      </c>
      <c r="I131" s="70">
        <f t="shared" si="53"/>
        <v>-0.14905837881171691</v>
      </c>
      <c r="J131" s="22"/>
      <c r="K131" s="68">
        <f>+SUBTOTAL(9,K132:K134)</f>
        <v>-4478297.0273378715</v>
      </c>
      <c r="L131" s="68">
        <f>+SUBTOTAL(9,L132:L134)</f>
        <v>-5287842.4502252545</v>
      </c>
      <c r="M131" s="69">
        <f t="shared" si="54"/>
        <v>809545.42288738303</v>
      </c>
      <c r="N131" s="70">
        <f t="shared" si="55"/>
        <v>-0.15309560194118443</v>
      </c>
      <c r="O131" s="46"/>
      <c r="P131" s="68">
        <f>+SUBTOTAL(9,P132:P134)</f>
        <v>-525298.81626193004</v>
      </c>
      <c r="Q131" s="68">
        <f>+SUBTOTAL(9,Q132:Q134)</f>
        <v>-592227.01518955873</v>
      </c>
      <c r="R131" s="69">
        <f t="shared" si="56"/>
        <v>66928.198927628691</v>
      </c>
      <c r="S131" s="70">
        <f t="shared" si="57"/>
        <v>-0.11301105355048091</v>
      </c>
      <c r="T131" s="22"/>
      <c r="U131" s="22"/>
      <c r="V131" s="13"/>
      <c r="W131" s="68">
        <v>-1973490.4128083501</v>
      </c>
      <c r="X131" s="68">
        <v>-1947157.4648694883</v>
      </c>
      <c r="Y131" s="69">
        <v>-26332.947938861791</v>
      </c>
      <c r="Z131" s="70">
        <v>1.3523789633842931E-2</v>
      </c>
      <c r="AA131" s="22"/>
      <c r="AB131" s="68">
        <v>-1879043.6435959095</v>
      </c>
      <c r="AC131" s="68">
        <v>-1753108.9694211821</v>
      </c>
      <c r="AD131" s="69">
        <v>-125934.67417472741</v>
      </c>
      <c r="AE131" s="70">
        <v>7.1835052111054454E-2</v>
      </c>
      <c r="AF131" s="46"/>
      <c r="AG131" s="68">
        <v>-94446.769212440544</v>
      </c>
      <c r="AH131" s="68">
        <v>-194048.49544830623</v>
      </c>
      <c r="AI131" s="69">
        <v>99601.726235865688</v>
      </c>
      <c r="AJ131" s="70">
        <v>-0.51328265135866102</v>
      </c>
      <c r="AK131" s="22"/>
      <c r="AL131" s="22"/>
      <c r="AM131" s="13"/>
      <c r="AN131" s="68">
        <v>-911099.9232712572</v>
      </c>
      <c r="AO131" s="68">
        <v>-1679413.1959199996</v>
      </c>
      <c r="AP131" s="69">
        <v>768313.27264874242</v>
      </c>
      <c r="AQ131" s="70">
        <v>-0.45748912448425327</v>
      </c>
      <c r="AR131" s="22"/>
      <c r="AS131" s="68">
        <v>-874748.80820196099</v>
      </c>
      <c r="AT131" s="68">
        <v>-1658810.3914212571</v>
      </c>
      <c r="AU131" s="69">
        <v>784061.58321929607</v>
      </c>
      <c r="AV131" s="70">
        <v>-0.47266498164839543</v>
      </c>
      <c r="AW131" s="46"/>
      <c r="AX131" s="68">
        <v>-36351.115069296255</v>
      </c>
      <c r="AY131" s="68">
        <v>-20602.804498742516</v>
      </c>
      <c r="AZ131" s="69">
        <v>-15748.310570553738</v>
      </c>
      <c r="BA131" s="70">
        <v>0.76437703282166902</v>
      </c>
      <c r="BB131" s="22"/>
      <c r="BC131" s="22"/>
      <c r="BD131" s="13"/>
      <c r="BE131" s="68">
        <v>-455698.15446667426</v>
      </c>
      <c r="BF131" s="68">
        <v>-429767.33267717424</v>
      </c>
      <c r="BG131" s="69">
        <v>-25930.821789500013</v>
      </c>
      <c r="BH131" s="70">
        <v>6.0336884211202424E-2</v>
      </c>
      <c r="BI131" s="22"/>
      <c r="BJ131" s="68">
        <v>-374262.63637936342</v>
      </c>
      <c r="BK131" s="68">
        <v>-332179.17539717426</v>
      </c>
      <c r="BL131" s="69">
        <v>-42083.460982189164</v>
      </c>
      <c r="BM131" s="70">
        <v>0.12668904043088047</v>
      </c>
      <c r="BN131" s="46"/>
      <c r="BO131" s="68">
        <v>-81435.518087310818</v>
      </c>
      <c r="BP131" s="68">
        <v>-97588.157279999999</v>
      </c>
      <c r="BQ131" s="69">
        <v>16152.639192689181</v>
      </c>
      <c r="BR131" s="70">
        <v>-0.1655184362826323</v>
      </c>
      <c r="BS131" s="22"/>
      <c r="BT131" s="22"/>
      <c r="BU131" s="13"/>
      <c r="BV131" s="68">
        <v>-540790.67855774751</v>
      </c>
      <c r="BW131" s="68">
        <v>-503372.18672187539</v>
      </c>
      <c r="BX131" s="69">
        <v>-37418.491835872119</v>
      </c>
      <c r="BY131" s="70">
        <v>7.4335636379819769E-2</v>
      </c>
      <c r="BZ131" s="22"/>
      <c r="CA131" s="68">
        <v>-404817.03722377872</v>
      </c>
      <c r="CB131" s="68">
        <v>-412427.18996686768</v>
      </c>
      <c r="CC131" s="69">
        <v>7610.1527430889546</v>
      </c>
      <c r="CD131" s="70">
        <v>-1.8452112101775664E-2</v>
      </c>
      <c r="CE131" s="46"/>
      <c r="CF131" s="68">
        <v>-135973.64133396873</v>
      </c>
      <c r="CG131" s="68">
        <v>-90944.996755007698</v>
      </c>
      <c r="CH131" s="69">
        <v>-45028.64457896103</v>
      </c>
      <c r="CI131" s="70">
        <v>0.49511953582517032</v>
      </c>
      <c r="CJ131" s="22"/>
      <c r="CK131" s="22"/>
      <c r="CL131" s="13"/>
      <c r="CM131" s="68">
        <v>-276207.33918828517</v>
      </c>
      <c r="CN131" s="68">
        <v>-251130.06444700027</v>
      </c>
      <c r="CO131" s="69">
        <v>-25077.274741284898</v>
      </c>
      <c r="CP131" s="70">
        <v>9.9857716345138403E-2</v>
      </c>
      <c r="CQ131" s="22"/>
      <c r="CR131" s="68">
        <v>-245838.39112828515</v>
      </c>
      <c r="CS131" s="68">
        <v>-247024.34067776485</v>
      </c>
      <c r="CT131" s="69">
        <v>1185.9495494797011</v>
      </c>
      <c r="CU131" s="70">
        <v>-4.8009420700234617E-3</v>
      </c>
      <c r="CV131" s="46"/>
      <c r="CW131" s="68">
        <v>-30368.948060000006</v>
      </c>
      <c r="CX131" s="68">
        <v>-4105.7237692354302</v>
      </c>
      <c r="CY131" s="69">
        <v>-26263.224290764578</v>
      </c>
      <c r="CZ131" s="70">
        <v>6.3967343559635834</v>
      </c>
      <c r="DA131" s="22"/>
      <c r="DB131" s="22"/>
      <c r="DC131" s="13"/>
      <c r="DD131" s="68">
        <v>-99776.159569668933</v>
      </c>
      <c r="DE131" s="68">
        <v>-97104.403555553989</v>
      </c>
      <c r="DF131" s="69">
        <v>-2671.7560141149443</v>
      </c>
      <c r="DG131" s="70">
        <v>2.7514262137313006E-2</v>
      </c>
      <c r="DH131" s="22"/>
      <c r="DI131" s="68">
        <v>-99776.159569668933</v>
      </c>
      <c r="DJ131" s="68">
        <v>-97104.403555553989</v>
      </c>
      <c r="DK131" s="69">
        <v>-2671.7560141149443</v>
      </c>
      <c r="DL131" s="70">
        <v>2.7514262137313006E-2</v>
      </c>
      <c r="DM131" s="46"/>
      <c r="DN131" s="68">
        <v>0</v>
      </c>
      <c r="DO131" s="68">
        <v>0</v>
      </c>
      <c r="DP131" s="69">
        <v>0</v>
      </c>
      <c r="DQ131" s="70" t="s">
        <v>589</v>
      </c>
      <c r="DR131" s="22"/>
      <c r="DS131" s="22"/>
      <c r="DT131" s="13"/>
      <c r="DU131" s="68">
        <v>-510209.6370729715</v>
      </c>
      <c r="DV131" s="68">
        <v>-428098.18207248813</v>
      </c>
      <c r="DW131" s="69">
        <v>-82111.455000483373</v>
      </c>
      <c r="DX131" s="70">
        <v>0.19180519432007248</v>
      </c>
      <c r="DY131" s="22"/>
      <c r="DZ131" s="68">
        <v>-384407.02244192793</v>
      </c>
      <c r="EA131" s="68">
        <v>-283594.97172713146</v>
      </c>
      <c r="EB131" s="69">
        <v>-100812.05071479647</v>
      </c>
      <c r="EC131" s="70">
        <v>0.35547897799752071</v>
      </c>
      <c r="ED131" s="46"/>
      <c r="EE131" s="68">
        <v>-125802.61463104359</v>
      </c>
      <c r="EF131" s="68">
        <v>-144503.21034535664</v>
      </c>
      <c r="EG131" s="69">
        <v>18700.595714313051</v>
      </c>
      <c r="EH131" s="70">
        <v>-0.12941301213737333</v>
      </c>
      <c r="EI131" s="22"/>
      <c r="EJ131" s="22"/>
      <c r="EK131" s="13"/>
      <c r="EL131" s="68">
        <v>-233783.4522489791</v>
      </c>
      <c r="EM131" s="68">
        <v>-541870.27279987768</v>
      </c>
      <c r="EN131" s="69">
        <v>308086.82055089856</v>
      </c>
      <c r="EO131" s="70">
        <v>-0.5685619529541539</v>
      </c>
      <c r="EP131" s="22"/>
      <c r="EQ131" s="68">
        <v>-212863.24238110898</v>
      </c>
      <c r="ER131" s="68">
        <v>-501436.64570696757</v>
      </c>
      <c r="ES131" s="69">
        <v>288573.40332585858</v>
      </c>
      <c r="ET131" s="70">
        <v>-0.57549324684677461</v>
      </c>
      <c r="EU131" s="46"/>
      <c r="EV131" s="68">
        <v>-20920.209867870104</v>
      </c>
      <c r="EW131" s="68">
        <v>-40433.627092910159</v>
      </c>
      <c r="EX131" s="69">
        <v>19513.417225040055</v>
      </c>
      <c r="EY131" s="70">
        <v>-0.48260367985788832</v>
      </c>
      <c r="EZ131" s="22"/>
      <c r="FA131" s="22"/>
      <c r="FB131" s="13"/>
      <c r="FC131" s="68">
        <v>-2540.0864158680233</v>
      </c>
      <c r="FD131" s="68">
        <v>-2156.3623513553594</v>
      </c>
      <c r="FE131" s="69">
        <v>-383.72406451266397</v>
      </c>
      <c r="FF131" s="70">
        <v>0.17794971437498819</v>
      </c>
      <c r="FG131" s="22"/>
      <c r="FH131" s="68">
        <v>-2540.0864158680233</v>
      </c>
      <c r="FI131" s="68">
        <v>-2156.3623513553594</v>
      </c>
      <c r="FJ131" s="69">
        <v>-383.72406451266397</v>
      </c>
      <c r="FK131" s="70">
        <v>0.17794971437498819</v>
      </c>
      <c r="FL131" s="46"/>
      <c r="FM131" s="68">
        <v>0</v>
      </c>
      <c r="FN131" s="68">
        <v>0</v>
      </c>
      <c r="FO131" s="69">
        <v>0</v>
      </c>
      <c r="FP131" s="70" t="s">
        <v>589</v>
      </c>
      <c r="FQ131" s="22"/>
      <c r="FR131" s="22"/>
      <c r="FS131" s="13"/>
    </row>
    <row r="132" spans="1:175" x14ac:dyDescent="0.2">
      <c r="A132" s="42">
        <v>719</v>
      </c>
      <c r="B132" s="46"/>
      <c r="C132" s="46" t="str">
        <f>VLOOKUP($A132&amp;C$1,TEXTDF,(SPRCODE="DE")*2+(SPRCODE="FR")*3,FALSE)</f>
        <v>Sparprozess (hauptsächlich techn. Verzinsung)</v>
      </c>
      <c r="D132" s="46"/>
      <c r="E132" s="46"/>
      <c r="F132" s="80">
        <f t="shared" si="51"/>
        <v>-2658682.7286386928</v>
      </c>
      <c r="G132" s="80">
        <f t="shared" si="51"/>
        <v>-3459447.4419641993</v>
      </c>
      <c r="H132" s="93">
        <f t="shared" si="52"/>
        <v>800764.71332550654</v>
      </c>
      <c r="I132" s="94">
        <f t="shared" si="53"/>
        <v>-0.23147185403425286</v>
      </c>
      <c r="J132" s="22"/>
      <c r="K132" s="80">
        <f t="shared" ref="K132:K134" si="62">+AB132*$G$5+AS132*$H$5+BJ132*$I$5+CA132*$K$5+CR132*$L$5+DI132*$M$5+DZ132*$N$5+EQ132*$P$5+FH132*$Q$5</f>
        <v>-2550163.6197865782</v>
      </c>
      <c r="L132" s="80">
        <f t="shared" ref="L132:L134" si="63">+AC132*$G$5+AT132*$H$5+BK132*$I$5+CB132*$K$5+CS132*$L$5+DJ132*$M$5+EA132*$N$5+ER132*$P$5+FI132*$Q$5</f>
        <v>-3228974.5353554785</v>
      </c>
      <c r="M132" s="93">
        <f t="shared" si="54"/>
        <v>678810.91556890029</v>
      </c>
      <c r="N132" s="94">
        <f t="shared" si="55"/>
        <v>-0.21022492067877829</v>
      </c>
      <c r="O132" s="46"/>
      <c r="P132" s="80">
        <f t="shared" ref="P132:P134" si="64">+AG132*$G$5+AX132*$H$5+BO132*$I$5+CF132*$K$5+CW132*$L$5+DN132*$M$5+EE132*$N$5+EV132*$P$5+FM132*$Q$5</f>
        <v>-108519.10885211432</v>
      </c>
      <c r="Q132" s="80">
        <f t="shared" ref="Q132:Q134" si="65">+AH132*$G$5+AY132*$H$5+BP132*$I$5+CG132*$K$5+CX132*$L$5+DO132*$M$5+EF132*$N$5+EW132*$P$5+FN132*$Q$5</f>
        <v>-230472.90660872063</v>
      </c>
      <c r="R132" s="93">
        <f t="shared" si="56"/>
        <v>121953.79775660631</v>
      </c>
      <c r="S132" s="94">
        <f t="shared" si="57"/>
        <v>-0.52914591806511202</v>
      </c>
      <c r="T132" s="22"/>
      <c r="U132" s="22"/>
      <c r="V132" s="13"/>
      <c r="W132" s="80">
        <v>-1302449.3688155017</v>
      </c>
      <c r="X132" s="80">
        <v>-1276862.1146638105</v>
      </c>
      <c r="Y132" s="93">
        <v>-25587.254151691217</v>
      </c>
      <c r="Z132" s="94">
        <v>2.0039167783146405E-2</v>
      </c>
      <c r="AA132" s="22"/>
      <c r="AB132" s="80">
        <v>-1267938.6558509378</v>
      </c>
      <c r="AC132" s="80">
        <v>-1141509.9875729347</v>
      </c>
      <c r="AD132" s="93">
        <v>-126428.66827800311</v>
      </c>
      <c r="AE132" s="94">
        <v>0.11075563915723086</v>
      </c>
      <c r="AF132" s="46"/>
      <c r="AG132" s="80">
        <v>-34510.712964563892</v>
      </c>
      <c r="AH132" s="80">
        <v>-135352.12709087582</v>
      </c>
      <c r="AI132" s="93">
        <v>100841.41412631192</v>
      </c>
      <c r="AJ132" s="94">
        <v>-0.74503013948651653</v>
      </c>
      <c r="AK132" s="22"/>
      <c r="AL132" s="22"/>
      <c r="AM132" s="13"/>
      <c r="AN132" s="80">
        <v>-476257.19685478025</v>
      </c>
      <c r="AO132" s="80">
        <v>-1133314.2999999998</v>
      </c>
      <c r="AP132" s="93">
        <v>657057.10314521962</v>
      </c>
      <c r="AQ132" s="94">
        <v>-0.57976600413955748</v>
      </c>
      <c r="AR132" s="22"/>
      <c r="AS132" s="80">
        <v>-476257.19685478025</v>
      </c>
      <c r="AT132" s="80">
        <v>-1133314.2999999998</v>
      </c>
      <c r="AU132" s="93">
        <v>657057.10314521962</v>
      </c>
      <c r="AV132" s="94">
        <v>-0.57976600413955748</v>
      </c>
      <c r="AW132" s="46"/>
      <c r="AX132" s="80">
        <v>0</v>
      </c>
      <c r="AY132" s="80">
        <v>0</v>
      </c>
      <c r="AZ132" s="93">
        <v>0</v>
      </c>
      <c r="BA132" s="94" t="s">
        <v>589</v>
      </c>
      <c r="BB132" s="22"/>
      <c r="BC132" s="22"/>
      <c r="BD132" s="13"/>
      <c r="BE132" s="80">
        <v>-244598.25147999998</v>
      </c>
      <c r="BF132" s="80">
        <v>-254474.65056999997</v>
      </c>
      <c r="BG132" s="93">
        <v>9876.3990899999917</v>
      </c>
      <c r="BH132" s="94">
        <v>-3.8810934872600344E-2</v>
      </c>
      <c r="BI132" s="22"/>
      <c r="BJ132" s="80">
        <v>-215014.42675999997</v>
      </c>
      <c r="BK132" s="80">
        <v>-208810.79109999997</v>
      </c>
      <c r="BL132" s="93">
        <v>-6203.6356599999999</v>
      </c>
      <c r="BM132" s="94">
        <v>2.9709363329929905E-2</v>
      </c>
      <c r="BN132" s="46"/>
      <c r="BO132" s="80">
        <v>-29583.824720000001</v>
      </c>
      <c r="BP132" s="80">
        <v>-45663.859469999996</v>
      </c>
      <c r="BQ132" s="93">
        <v>16080.034749999995</v>
      </c>
      <c r="BR132" s="94">
        <v>-0.35213919578050934</v>
      </c>
      <c r="BS132" s="22"/>
      <c r="BT132" s="22"/>
      <c r="BU132" s="13"/>
      <c r="BV132" s="80">
        <v>-229039.9990538533</v>
      </c>
      <c r="BW132" s="80">
        <v>-227293.21464758823</v>
      </c>
      <c r="BX132" s="93">
        <v>-1746.7844062650693</v>
      </c>
      <c r="BY132" s="94">
        <v>7.6851586131747585E-3</v>
      </c>
      <c r="BZ132" s="22"/>
      <c r="CA132" s="80">
        <v>-216608.43580482461</v>
      </c>
      <c r="CB132" s="80">
        <v>-213925.69570319957</v>
      </c>
      <c r="CC132" s="93">
        <v>-2682.7401016250369</v>
      </c>
      <c r="CD132" s="94">
        <v>1.2540522973673474E-2</v>
      </c>
      <c r="CE132" s="46"/>
      <c r="CF132" s="80">
        <v>-12431.563249028686</v>
      </c>
      <c r="CG132" s="80">
        <v>-13367.518944388654</v>
      </c>
      <c r="CH132" s="93">
        <v>935.95569535996765</v>
      </c>
      <c r="CI132" s="94">
        <v>-7.0017158700407811E-2</v>
      </c>
      <c r="CJ132" s="22"/>
      <c r="CK132" s="22"/>
      <c r="CL132" s="13"/>
      <c r="CM132" s="80">
        <v>-152378.89267673282</v>
      </c>
      <c r="CN132" s="80">
        <v>-157920.7065027864</v>
      </c>
      <c r="CO132" s="93">
        <v>5541.8138260535779</v>
      </c>
      <c r="CP132" s="94">
        <v>-3.5092382428999591E-2</v>
      </c>
      <c r="CQ132" s="22"/>
      <c r="CR132" s="80">
        <v>-152168.38805773633</v>
      </c>
      <c r="CS132" s="80">
        <v>-152155.02049546826</v>
      </c>
      <c r="CT132" s="93">
        <v>-13.367562268074835</v>
      </c>
      <c r="CU132" s="94">
        <v>8.7854887893534794E-5</v>
      </c>
      <c r="CV132" s="46"/>
      <c r="CW132" s="80">
        <v>-210.50461899650219</v>
      </c>
      <c r="CX132" s="80">
        <v>-5765.6860073181469</v>
      </c>
      <c r="CY132" s="93">
        <v>5555.1813883216446</v>
      </c>
      <c r="CZ132" s="94">
        <v>-0.96349010009748759</v>
      </c>
      <c r="DA132" s="22"/>
      <c r="DB132" s="22"/>
      <c r="DC132" s="13"/>
      <c r="DD132" s="80">
        <v>-51701.293893775714</v>
      </c>
      <c r="DE132" s="80">
        <v>-43688.809161931909</v>
      </c>
      <c r="DF132" s="93">
        <v>-8012.4847318438042</v>
      </c>
      <c r="DG132" s="94">
        <v>0.18339901877722631</v>
      </c>
      <c r="DH132" s="22"/>
      <c r="DI132" s="80">
        <v>-51701.293893775714</v>
      </c>
      <c r="DJ132" s="80">
        <v>-43688.809161931909</v>
      </c>
      <c r="DK132" s="93">
        <v>-8012.4847318438042</v>
      </c>
      <c r="DL132" s="94">
        <v>0.18339901877722631</v>
      </c>
      <c r="DM132" s="46"/>
      <c r="DN132" s="80">
        <v>0</v>
      </c>
      <c r="DO132" s="80">
        <v>0</v>
      </c>
      <c r="DP132" s="93">
        <v>0</v>
      </c>
      <c r="DQ132" s="94" t="s">
        <v>589</v>
      </c>
      <c r="DR132" s="22"/>
      <c r="DS132" s="22"/>
      <c r="DT132" s="13"/>
      <c r="DU132" s="80">
        <v>-158516.72674467595</v>
      </c>
      <c r="DV132" s="80">
        <v>-144772.30344360505</v>
      </c>
      <c r="DW132" s="93">
        <v>-13744.423301070899</v>
      </c>
      <c r="DX132" s="94">
        <v>9.4938209686115327E-2</v>
      </c>
      <c r="DY132" s="22"/>
      <c r="DZ132" s="80">
        <v>-129902.71668268539</v>
      </c>
      <c r="EA132" s="80">
        <v>-117969.89725008918</v>
      </c>
      <c r="EB132" s="93">
        <v>-11932.81943259621</v>
      </c>
      <c r="EC132" s="94">
        <v>0.10115139294645092</v>
      </c>
      <c r="ED132" s="46"/>
      <c r="EE132" s="80">
        <v>-28614.010061990542</v>
      </c>
      <c r="EF132" s="80">
        <v>-26802.406193515879</v>
      </c>
      <c r="EG132" s="93">
        <v>-1811.6038684746636</v>
      </c>
      <c r="EH132" s="94">
        <v>6.7591090717554092E-2</v>
      </c>
      <c r="EI132" s="22"/>
      <c r="EJ132" s="22"/>
      <c r="EK132" s="13"/>
      <c r="EL132" s="80">
        <v>-41975.904362534704</v>
      </c>
      <c r="EM132" s="80">
        <v>-220025.64736512213</v>
      </c>
      <c r="EN132" s="93">
        <v>178049.74300258743</v>
      </c>
      <c r="EO132" s="94">
        <v>-0.80922267533258208</v>
      </c>
      <c r="EP132" s="22"/>
      <c r="EQ132" s="80">
        <v>-38807.411125000006</v>
      </c>
      <c r="ER132" s="80">
        <v>-216504.33846249999</v>
      </c>
      <c r="ES132" s="93">
        <v>177696.92733749998</v>
      </c>
      <c r="ET132" s="94">
        <v>-0.82075457978999478</v>
      </c>
      <c r="EU132" s="46"/>
      <c r="EV132" s="80">
        <v>-3168.4932375346953</v>
      </c>
      <c r="EW132" s="80">
        <v>-3521.3089026221455</v>
      </c>
      <c r="EX132" s="93">
        <v>352.81566508745027</v>
      </c>
      <c r="EY132" s="94">
        <v>-0.10019446599096316</v>
      </c>
      <c r="EZ132" s="22"/>
      <c r="FA132" s="22"/>
      <c r="FB132" s="13"/>
      <c r="FC132" s="80">
        <v>-1765.0947568380227</v>
      </c>
      <c r="FD132" s="80">
        <v>-1095.695609355359</v>
      </c>
      <c r="FE132" s="93">
        <v>-669.39914748266369</v>
      </c>
      <c r="FF132" s="94">
        <v>0.61093531977963988</v>
      </c>
      <c r="FG132" s="22"/>
      <c r="FH132" s="80">
        <v>-1765.0947568380227</v>
      </c>
      <c r="FI132" s="80">
        <v>-1095.695609355359</v>
      </c>
      <c r="FJ132" s="93">
        <v>-669.39914748266369</v>
      </c>
      <c r="FK132" s="94">
        <v>0.61093531977963988</v>
      </c>
      <c r="FL132" s="46"/>
      <c r="FM132" s="80">
        <v>0</v>
      </c>
      <c r="FN132" s="80">
        <v>0</v>
      </c>
      <c r="FO132" s="93">
        <v>0</v>
      </c>
      <c r="FP132" s="94" t="s">
        <v>589</v>
      </c>
      <c r="FQ132" s="22"/>
      <c r="FR132" s="22"/>
      <c r="FS132" s="13"/>
    </row>
    <row r="133" spans="1:175" x14ac:dyDescent="0.2">
      <c r="A133" s="42">
        <v>720</v>
      </c>
      <c r="B133" s="46"/>
      <c r="C133" s="46" t="str">
        <f>VLOOKUP($A133&amp;C$1,TEXTDF,(SPRCODE="DE")*2+(SPRCODE="FR")*3,FALSE)</f>
        <v>Risikoprozess (hauptsächlich Todesfall- und Inv.leistungen)</v>
      </c>
      <c r="D133" s="46"/>
      <c r="E133" s="46"/>
      <c r="F133" s="80">
        <f t="shared" si="51"/>
        <v>-1579965.1124406941</v>
      </c>
      <c r="G133" s="80">
        <f t="shared" si="51"/>
        <v>-1634873.372257249</v>
      </c>
      <c r="H133" s="93">
        <f t="shared" si="52"/>
        <v>54908.259816554841</v>
      </c>
      <c r="I133" s="94">
        <f t="shared" si="53"/>
        <v>-3.3585634672576359E-2</v>
      </c>
      <c r="J133" s="22"/>
      <c r="K133" s="80">
        <f t="shared" si="62"/>
        <v>-1223554.7128259195</v>
      </c>
      <c r="L133" s="80">
        <f t="shared" si="63"/>
        <v>-1335409.5785158388</v>
      </c>
      <c r="M133" s="93">
        <f t="shared" si="54"/>
        <v>111854.86568991933</v>
      </c>
      <c r="N133" s="94">
        <f t="shared" si="55"/>
        <v>-8.3760718426352576E-2</v>
      </c>
      <c r="O133" s="46"/>
      <c r="P133" s="80">
        <f t="shared" si="64"/>
        <v>-356410.39961477474</v>
      </c>
      <c r="Q133" s="80">
        <f t="shared" si="65"/>
        <v>-299463.79374141025</v>
      </c>
      <c r="R133" s="93">
        <f t="shared" si="56"/>
        <v>-56946.60587336449</v>
      </c>
      <c r="S133" s="94">
        <f t="shared" si="57"/>
        <v>0.19016190625881935</v>
      </c>
      <c r="T133" s="22"/>
      <c r="U133" s="22"/>
      <c r="V133" s="13"/>
      <c r="W133" s="80">
        <v>-443938.0834229411</v>
      </c>
      <c r="X133" s="80">
        <v>-442660.56514228857</v>
      </c>
      <c r="Y133" s="93">
        <v>-1277.5182806525263</v>
      </c>
      <c r="Z133" s="94">
        <v>2.8859997507162394E-3</v>
      </c>
      <c r="AA133" s="22"/>
      <c r="AB133" s="80">
        <v>-396193.67029458744</v>
      </c>
      <c r="AC133" s="80">
        <v>-397878.69000435056</v>
      </c>
      <c r="AD133" s="93">
        <v>1685.0197097631171</v>
      </c>
      <c r="AE133" s="94">
        <v>-4.2350086900725392E-3</v>
      </c>
      <c r="AF133" s="46"/>
      <c r="AG133" s="80">
        <v>-47744.413128353648</v>
      </c>
      <c r="AH133" s="80">
        <v>-44781.875137938026</v>
      </c>
      <c r="AI133" s="93">
        <v>-2962.5379904156216</v>
      </c>
      <c r="AJ133" s="94">
        <v>6.6154844594835671E-2</v>
      </c>
      <c r="AK133" s="22"/>
      <c r="AL133" s="22"/>
      <c r="AM133" s="13"/>
      <c r="AN133" s="80">
        <v>-243553.29709703213</v>
      </c>
      <c r="AO133" s="80">
        <v>-338055.98</v>
      </c>
      <c r="AP133" s="93">
        <v>94502.682902967848</v>
      </c>
      <c r="AQ133" s="94">
        <v>-0.27954743738882493</v>
      </c>
      <c r="AR133" s="22"/>
      <c r="AS133" s="80">
        <v>-213698.68648717043</v>
      </c>
      <c r="AT133" s="80">
        <v>-325826.63</v>
      </c>
      <c r="AU133" s="93">
        <v>112127.94351282957</v>
      </c>
      <c r="AV133" s="94">
        <v>-0.34413376068380164</v>
      </c>
      <c r="AW133" s="46"/>
      <c r="AX133" s="80">
        <v>-29854.610609861702</v>
      </c>
      <c r="AY133" s="80">
        <v>-12229.349999999997</v>
      </c>
      <c r="AZ133" s="93">
        <v>-17625.260609861703</v>
      </c>
      <c r="BA133" s="94">
        <v>1.4412262802080003</v>
      </c>
      <c r="BB133" s="22"/>
      <c r="BC133" s="22"/>
      <c r="BD133" s="13"/>
      <c r="BE133" s="80">
        <v>-137899.74491422097</v>
      </c>
      <c r="BF133" s="80">
        <v>-105893.47252717432</v>
      </c>
      <c r="BG133" s="93">
        <v>-32006.272387046643</v>
      </c>
      <c r="BH133" s="94">
        <v>0.30224971967779424</v>
      </c>
      <c r="BI133" s="22"/>
      <c r="BJ133" s="80">
        <v>-100595.1765597593</v>
      </c>
      <c r="BK133" s="80">
        <v>-66119.994607174318</v>
      </c>
      <c r="BL133" s="93">
        <v>-34475.181952584986</v>
      </c>
      <c r="BM133" s="94">
        <v>0.52140327834878963</v>
      </c>
      <c r="BN133" s="46"/>
      <c r="BO133" s="80">
        <v>-37304.568354461662</v>
      </c>
      <c r="BP133" s="80">
        <v>-39773.477920000005</v>
      </c>
      <c r="BQ133" s="93">
        <v>2468.9095655383426</v>
      </c>
      <c r="BR133" s="94">
        <v>-6.2074268951392231E-2</v>
      </c>
      <c r="BS133" s="22"/>
      <c r="BT133" s="22"/>
      <c r="BU133" s="13"/>
      <c r="BV133" s="80">
        <v>-239351.76317389411</v>
      </c>
      <c r="BW133" s="80">
        <v>-200246.87016428733</v>
      </c>
      <c r="BX133" s="93">
        <v>-39104.893009606778</v>
      </c>
      <c r="BY133" s="94">
        <v>0.19528341680209116</v>
      </c>
      <c r="BZ133" s="22"/>
      <c r="CA133" s="80">
        <v>-136488.57198222884</v>
      </c>
      <c r="CB133" s="80">
        <v>-144099.83031780511</v>
      </c>
      <c r="CC133" s="93">
        <v>7611.2583355762763</v>
      </c>
      <c r="CD133" s="94">
        <v>-5.2819342804151903E-2</v>
      </c>
      <c r="CE133" s="46"/>
      <c r="CF133" s="80">
        <v>-102863.19119166528</v>
      </c>
      <c r="CG133" s="80">
        <v>-56147.039846482214</v>
      </c>
      <c r="CH133" s="93">
        <v>-46716.151345183061</v>
      </c>
      <c r="CI133" s="94">
        <v>0.83203231146138457</v>
      </c>
      <c r="CJ133" s="22"/>
      <c r="CK133" s="22"/>
      <c r="CL133" s="13"/>
      <c r="CM133" s="80">
        <v>-62034.807302021611</v>
      </c>
      <c r="CN133" s="80">
        <v>-37158.413650083072</v>
      </c>
      <c r="CO133" s="93">
        <v>-24876.393651938539</v>
      </c>
      <c r="CP133" s="94">
        <v>0.66946866694033158</v>
      </c>
      <c r="CQ133" s="22"/>
      <c r="CR133" s="80">
        <v>-31904.839341018112</v>
      </c>
      <c r="CS133" s="80">
        <v>-38865.11648816579</v>
      </c>
      <c r="CT133" s="93">
        <v>6960.2771471476772</v>
      </c>
      <c r="CU133" s="94">
        <v>-0.17908802998871864</v>
      </c>
      <c r="CV133" s="46"/>
      <c r="CW133" s="80">
        <v>-30129.967961003502</v>
      </c>
      <c r="CX133" s="80">
        <v>1706.7028380827167</v>
      </c>
      <c r="CY133" s="93">
        <v>-31836.67079908622</v>
      </c>
      <c r="CZ133" s="94">
        <v>-18.653903941972136</v>
      </c>
      <c r="DA133" s="22"/>
      <c r="DB133" s="22"/>
      <c r="DC133" s="13"/>
      <c r="DD133" s="80">
        <v>-23172.141675893225</v>
      </c>
      <c r="DE133" s="80">
        <v>-30931.594393622072</v>
      </c>
      <c r="DF133" s="93">
        <v>7759.4527177288473</v>
      </c>
      <c r="DG133" s="94">
        <v>-0.2508584788415823</v>
      </c>
      <c r="DH133" s="22"/>
      <c r="DI133" s="80">
        <v>-23172.141675893225</v>
      </c>
      <c r="DJ133" s="80">
        <v>-30931.594393622072</v>
      </c>
      <c r="DK133" s="93">
        <v>7759.4527177288473</v>
      </c>
      <c r="DL133" s="94">
        <v>-0.2508584788415823</v>
      </c>
      <c r="DM133" s="46"/>
      <c r="DN133" s="80">
        <v>0</v>
      </c>
      <c r="DO133" s="80">
        <v>0</v>
      </c>
      <c r="DP133" s="93">
        <v>0</v>
      </c>
      <c r="DQ133" s="94" t="s">
        <v>589</v>
      </c>
      <c r="DR133" s="22"/>
      <c r="DS133" s="22"/>
      <c r="DT133" s="13"/>
      <c r="DU133" s="80">
        <v>-261848.61836829555</v>
      </c>
      <c r="DV133" s="80">
        <v>-189770.05966888304</v>
      </c>
      <c r="DW133" s="93">
        <v>-72078.558699412504</v>
      </c>
      <c r="DX133" s="94">
        <v>0.37982049868760925</v>
      </c>
      <c r="DY133" s="22"/>
      <c r="DZ133" s="80">
        <v>-168712.61790733971</v>
      </c>
      <c r="EA133" s="80">
        <v>-75122.27220537157</v>
      </c>
      <c r="EB133" s="93">
        <v>-93590.345701968137</v>
      </c>
      <c r="EC133" s="94">
        <v>1.2458401876624281</v>
      </c>
      <c r="ED133" s="46"/>
      <c r="EE133" s="80">
        <v>-93136.000460955824</v>
      </c>
      <c r="EF133" s="80">
        <v>-114647.78746351146</v>
      </c>
      <c r="EG133" s="93">
        <v>21511.787002555633</v>
      </c>
      <c r="EH133" s="94">
        <v>-0.18763368642767841</v>
      </c>
      <c r="EI133" s="22"/>
      <c r="EJ133" s="22"/>
      <c r="EK133" s="13"/>
      <c r="EL133" s="80">
        <v>-167971.51629746536</v>
      </c>
      <c r="EM133" s="80">
        <v>-289692.14211891062</v>
      </c>
      <c r="EN133" s="93">
        <v>121720.62582144525</v>
      </c>
      <c r="EO133" s="94">
        <v>-0.42017234202880893</v>
      </c>
      <c r="EP133" s="22"/>
      <c r="EQ133" s="80">
        <v>-152593.86838899227</v>
      </c>
      <c r="ER133" s="80">
        <v>-256101.17590734939</v>
      </c>
      <c r="ES133" s="93">
        <v>103507.30751835712</v>
      </c>
      <c r="ET133" s="94">
        <v>-0.40416568628253124</v>
      </c>
      <c r="EU133" s="46"/>
      <c r="EV133" s="80">
        <v>-15377.647908473098</v>
      </c>
      <c r="EW133" s="80">
        <v>-33590.966211561223</v>
      </c>
      <c r="EX133" s="93">
        <v>18213.318303088126</v>
      </c>
      <c r="EY133" s="94">
        <v>-0.54220882449101837</v>
      </c>
      <c r="EZ133" s="22"/>
      <c r="FA133" s="22"/>
      <c r="FB133" s="13"/>
      <c r="FC133" s="80">
        <v>-195.14018893000016</v>
      </c>
      <c r="FD133" s="80">
        <v>-464.27459200000021</v>
      </c>
      <c r="FE133" s="93">
        <v>269.13440307000008</v>
      </c>
      <c r="FF133" s="94">
        <v>-0.57968798574702085</v>
      </c>
      <c r="FG133" s="22"/>
      <c r="FH133" s="80">
        <v>-195.14018893000016</v>
      </c>
      <c r="FI133" s="80">
        <v>-464.27459200000021</v>
      </c>
      <c r="FJ133" s="93">
        <v>269.13440307000008</v>
      </c>
      <c r="FK133" s="94">
        <v>-0.57968798574702085</v>
      </c>
      <c r="FL133" s="46"/>
      <c r="FM133" s="80">
        <v>0</v>
      </c>
      <c r="FN133" s="80">
        <v>0</v>
      </c>
      <c r="FO133" s="93">
        <v>0</v>
      </c>
      <c r="FP133" s="94" t="s">
        <v>589</v>
      </c>
      <c r="FQ133" s="22"/>
      <c r="FR133" s="22"/>
      <c r="FS133" s="13"/>
    </row>
    <row r="134" spans="1:175" x14ac:dyDescent="0.2">
      <c r="A134" s="42">
        <v>721</v>
      </c>
      <c r="B134" s="46"/>
      <c r="C134" s="46" t="str">
        <f>VLOOKUP($A134&amp;C$1,TEXTDF,(SPRCODE="DE")*2+(SPRCODE="FR")*3,FALSE)</f>
        <v>Kostenprozess (hauptsächlich Verwaltungskosten)</v>
      </c>
      <c r="D134" s="46"/>
      <c r="E134" s="46"/>
      <c r="F134" s="80">
        <f t="shared" si="51"/>
        <v>-764948.00252041512</v>
      </c>
      <c r="G134" s="80">
        <f t="shared" si="51"/>
        <v>-785748.65119336464</v>
      </c>
      <c r="H134" s="93">
        <f t="shared" si="52"/>
        <v>20800.648672949523</v>
      </c>
      <c r="I134" s="94">
        <f t="shared" si="53"/>
        <v>-2.6472395009979777E-2</v>
      </c>
      <c r="J134" s="22"/>
      <c r="K134" s="80">
        <f t="shared" si="62"/>
        <v>-704578.69472537411</v>
      </c>
      <c r="L134" s="80">
        <f t="shared" si="63"/>
        <v>-723458.33635393681</v>
      </c>
      <c r="M134" s="93">
        <f t="shared" si="54"/>
        <v>18879.641628562706</v>
      </c>
      <c r="N134" s="94">
        <f t="shared" si="55"/>
        <v>-2.609637719251634E-2</v>
      </c>
      <c r="O134" s="46"/>
      <c r="P134" s="80">
        <f t="shared" si="64"/>
        <v>-60369.307795041015</v>
      </c>
      <c r="Q134" s="80">
        <f t="shared" si="65"/>
        <v>-62290.314839427854</v>
      </c>
      <c r="R134" s="93">
        <f t="shared" si="56"/>
        <v>1921.007044386839</v>
      </c>
      <c r="S134" s="94">
        <f t="shared" si="57"/>
        <v>-3.0839578341172569E-2</v>
      </c>
      <c r="T134" s="22"/>
      <c r="U134" s="22"/>
      <c r="V134" s="13"/>
      <c r="W134" s="80">
        <v>-227102.96056990715</v>
      </c>
      <c r="X134" s="80">
        <v>-227634.78506338908</v>
      </c>
      <c r="Y134" s="93">
        <v>531.82449348192313</v>
      </c>
      <c r="Z134" s="94">
        <v>-2.33630590919498E-3</v>
      </c>
      <c r="AA134" s="22"/>
      <c r="AB134" s="80">
        <v>-214911.31745038414</v>
      </c>
      <c r="AC134" s="80">
        <v>-213720.29184389667</v>
      </c>
      <c r="AD134" s="93">
        <v>-1191.0256064874702</v>
      </c>
      <c r="AE134" s="94">
        <v>5.5728241628896225E-3</v>
      </c>
      <c r="AF134" s="46"/>
      <c r="AG134" s="80">
        <v>-12191.643119522998</v>
      </c>
      <c r="AH134" s="80">
        <v>-13914.493219492408</v>
      </c>
      <c r="AI134" s="93">
        <v>1722.8500999694097</v>
      </c>
      <c r="AJ134" s="94">
        <v>-0.12381694919049724</v>
      </c>
      <c r="AK134" s="22"/>
      <c r="AL134" s="22"/>
      <c r="AM134" s="13"/>
      <c r="AN134" s="80">
        <v>-191289.42931944481</v>
      </c>
      <c r="AO134" s="80">
        <v>-208042.91592</v>
      </c>
      <c r="AP134" s="93">
        <v>16753.486600555188</v>
      </c>
      <c r="AQ134" s="94">
        <v>-8.0528993388063741E-2</v>
      </c>
      <c r="AR134" s="22"/>
      <c r="AS134" s="80">
        <v>-184792.92486001024</v>
      </c>
      <c r="AT134" s="80">
        <v>-199669.46142125747</v>
      </c>
      <c r="AU134" s="93">
        <v>14876.536561247223</v>
      </c>
      <c r="AV134" s="94">
        <v>-7.4505818042254757E-2</v>
      </c>
      <c r="AW134" s="46"/>
      <c r="AX134" s="80">
        <v>-6496.5044594345527</v>
      </c>
      <c r="AY134" s="80">
        <v>-8373.4544987425179</v>
      </c>
      <c r="AZ134" s="93">
        <v>1876.9500393079652</v>
      </c>
      <c r="BA134" s="94">
        <v>-0.22415480248800967</v>
      </c>
      <c r="BB134" s="22"/>
      <c r="BC134" s="22"/>
      <c r="BD134" s="13"/>
      <c r="BE134" s="80">
        <v>-73200.158072453327</v>
      </c>
      <c r="BF134" s="80">
        <v>-69399.209579999995</v>
      </c>
      <c r="BG134" s="93">
        <v>-3800.9484924533317</v>
      </c>
      <c r="BH134" s="94">
        <v>5.4769334052310548E-2</v>
      </c>
      <c r="BI134" s="22"/>
      <c r="BJ134" s="80">
        <v>-58653.033059604175</v>
      </c>
      <c r="BK134" s="80">
        <v>-57248.389689999996</v>
      </c>
      <c r="BL134" s="93">
        <v>-1404.6433696041786</v>
      </c>
      <c r="BM134" s="94">
        <v>2.4535945503625811E-2</v>
      </c>
      <c r="BN134" s="46"/>
      <c r="BO134" s="80">
        <v>-14547.125012849152</v>
      </c>
      <c r="BP134" s="80">
        <v>-12150.819890000001</v>
      </c>
      <c r="BQ134" s="93">
        <v>-2396.3051228491513</v>
      </c>
      <c r="BR134" s="94">
        <v>0.19721345098870957</v>
      </c>
      <c r="BS134" s="22"/>
      <c r="BT134" s="22"/>
      <c r="BU134" s="13"/>
      <c r="BV134" s="80">
        <v>-72398.916330000007</v>
      </c>
      <c r="BW134" s="80">
        <v>-75832.101909999852</v>
      </c>
      <c r="BX134" s="93">
        <v>3433.1855799998448</v>
      </c>
      <c r="BY134" s="94">
        <v>-4.5273512055283183E-2</v>
      </c>
      <c r="BZ134" s="22"/>
      <c r="CA134" s="80">
        <v>-51720.029436725235</v>
      </c>
      <c r="CB134" s="80">
        <v>-54401.663945863016</v>
      </c>
      <c r="CC134" s="93">
        <v>2681.6345091377807</v>
      </c>
      <c r="CD134" s="94">
        <v>-4.9293244261910174E-2</v>
      </c>
      <c r="CE134" s="46"/>
      <c r="CF134" s="80">
        <v>-20678.886893274779</v>
      </c>
      <c r="CG134" s="80">
        <v>-21430.437964136829</v>
      </c>
      <c r="CH134" s="93">
        <v>751.55107086204953</v>
      </c>
      <c r="CI134" s="94">
        <v>-3.5069328593272164E-2</v>
      </c>
      <c r="CJ134" s="22"/>
      <c r="CK134" s="22"/>
      <c r="CL134" s="13"/>
      <c r="CM134" s="80">
        <v>-61793.639209530716</v>
      </c>
      <c r="CN134" s="80">
        <v>-56050.944294130823</v>
      </c>
      <c r="CO134" s="93">
        <v>-5742.6949153998939</v>
      </c>
      <c r="CP134" s="94">
        <v>0.10245491824838382</v>
      </c>
      <c r="CQ134" s="22"/>
      <c r="CR134" s="80">
        <v>-61765.163729530716</v>
      </c>
      <c r="CS134" s="80">
        <v>-56004.203694130825</v>
      </c>
      <c r="CT134" s="93">
        <v>-5760.9600353998903</v>
      </c>
      <c r="CU134" s="94">
        <v>0.10286656456832421</v>
      </c>
      <c r="CV134" s="46"/>
      <c r="CW134" s="80">
        <v>-28.47547999999999</v>
      </c>
      <c r="CX134" s="80">
        <v>-46.740599999999731</v>
      </c>
      <c r="CY134" s="93">
        <v>18.26511999999974</v>
      </c>
      <c r="CZ134" s="94">
        <v>-0.39077632721873157</v>
      </c>
      <c r="DA134" s="22"/>
      <c r="DB134" s="22"/>
      <c r="DC134" s="13"/>
      <c r="DD134" s="80">
        <v>-24902.723999999995</v>
      </c>
      <c r="DE134" s="80">
        <v>-22484</v>
      </c>
      <c r="DF134" s="93">
        <v>-2418.7239999999947</v>
      </c>
      <c r="DG134" s="94">
        <v>0.10757534246575329</v>
      </c>
      <c r="DH134" s="22"/>
      <c r="DI134" s="80">
        <v>-24902.723999999995</v>
      </c>
      <c r="DJ134" s="80">
        <v>-22484</v>
      </c>
      <c r="DK134" s="93">
        <v>-2418.7239999999947</v>
      </c>
      <c r="DL134" s="94">
        <v>0.10757534246575329</v>
      </c>
      <c r="DM134" s="46"/>
      <c r="DN134" s="80">
        <v>0</v>
      </c>
      <c r="DO134" s="80">
        <v>0</v>
      </c>
      <c r="DP134" s="93">
        <v>0</v>
      </c>
      <c r="DQ134" s="94" t="s">
        <v>589</v>
      </c>
      <c r="DR134" s="22"/>
      <c r="DS134" s="22"/>
      <c r="DT134" s="13"/>
      <c r="DU134" s="80">
        <v>-89844.291959999988</v>
      </c>
      <c r="DV134" s="80">
        <v>-93555.818960000004</v>
      </c>
      <c r="DW134" s="93">
        <v>3711.5270000000164</v>
      </c>
      <c r="DX134" s="94">
        <v>-3.9671792105062886E-2</v>
      </c>
      <c r="DY134" s="22"/>
      <c r="DZ134" s="80">
        <v>-85791.687851902767</v>
      </c>
      <c r="EA134" s="80">
        <v>-90502.802271670706</v>
      </c>
      <c r="EB134" s="93">
        <v>4711.1144197679387</v>
      </c>
      <c r="EC134" s="94">
        <v>-5.2054901080589189E-2</v>
      </c>
      <c r="ED134" s="46"/>
      <c r="EE134" s="80">
        <v>-4052.6041080972273</v>
      </c>
      <c r="EF134" s="80">
        <v>-3053.0166883293032</v>
      </c>
      <c r="EG134" s="93">
        <v>-999.58741976792408</v>
      </c>
      <c r="EH134" s="94">
        <v>0.32740974642851572</v>
      </c>
      <c r="EI134" s="22"/>
      <c r="EJ134" s="22"/>
      <c r="EK134" s="13"/>
      <c r="EL134" s="80">
        <v>-23836.031588979</v>
      </c>
      <c r="EM134" s="80">
        <v>-32152.483315844998</v>
      </c>
      <c r="EN134" s="93">
        <v>8316.4517268659984</v>
      </c>
      <c r="EO134" s="94">
        <v>-0.25865659100638072</v>
      </c>
      <c r="EP134" s="22"/>
      <c r="EQ134" s="80">
        <v>-21461.96286711669</v>
      </c>
      <c r="ER134" s="80">
        <v>-28831.131337118208</v>
      </c>
      <c r="ES134" s="93">
        <v>7369.1684700015176</v>
      </c>
      <c r="ET134" s="94">
        <v>-0.25559761716718321</v>
      </c>
      <c r="EU134" s="46"/>
      <c r="EV134" s="80">
        <v>-2374.0687218623088</v>
      </c>
      <c r="EW134" s="80">
        <v>-3321.3519787267924</v>
      </c>
      <c r="EX134" s="93">
        <v>947.28325686448352</v>
      </c>
      <c r="EY134" s="94">
        <v>-0.28521013820029251</v>
      </c>
      <c r="EZ134" s="22"/>
      <c r="FA134" s="22"/>
      <c r="FB134" s="13"/>
      <c r="FC134" s="80">
        <v>-579.85147010000014</v>
      </c>
      <c r="FD134" s="80">
        <v>-596.39215000000002</v>
      </c>
      <c r="FE134" s="93">
        <v>16.540679899999873</v>
      </c>
      <c r="FF134" s="94">
        <v>-2.7734570114646639E-2</v>
      </c>
      <c r="FG134" s="22"/>
      <c r="FH134" s="80">
        <v>-579.85147010000014</v>
      </c>
      <c r="FI134" s="80">
        <v>-596.39215000000002</v>
      </c>
      <c r="FJ134" s="93">
        <v>16.540679899999873</v>
      </c>
      <c r="FK134" s="94">
        <v>-2.7734570114646639E-2</v>
      </c>
      <c r="FL134" s="46"/>
      <c r="FM134" s="80">
        <v>0</v>
      </c>
      <c r="FN134" s="80">
        <v>0</v>
      </c>
      <c r="FO134" s="93">
        <v>0</v>
      </c>
      <c r="FP134" s="94" t="s">
        <v>589</v>
      </c>
      <c r="FQ134" s="22"/>
      <c r="FR134" s="22"/>
      <c r="FS134" s="13"/>
    </row>
    <row r="135" spans="1:175" x14ac:dyDescent="0.2">
      <c r="A135" s="42">
        <v>722</v>
      </c>
      <c r="B135" s="61" t="str">
        <f>VLOOKUP($A135&amp;B$1,TEXTDF,(SPRCODE="DE")*2+(SPRCODE="FR")*3,FALSE)</f>
        <v>Bruttoergebnis der Betriebsrechnung  b)</v>
      </c>
      <c r="C135" s="61"/>
      <c r="D135" s="61"/>
      <c r="E135" s="61"/>
      <c r="F135" s="62">
        <f t="shared" si="51"/>
        <v>1660809.0677526165</v>
      </c>
      <c r="G135" s="62">
        <f t="shared" si="51"/>
        <v>1299638.3462182772</v>
      </c>
      <c r="H135" s="63">
        <f t="shared" si="52"/>
        <v>361170.72153433925</v>
      </c>
      <c r="I135" s="64">
        <f t="shared" si="53"/>
        <v>0.27790094266245968</v>
      </c>
      <c r="J135" s="22"/>
      <c r="K135" s="62">
        <f>+SUBTOTAL(9,K127:K134)</f>
        <v>1388408.7080955305</v>
      </c>
      <c r="L135" s="62">
        <f>+SUBTOTAL(9,L127:L134)</f>
        <v>1000554.7308295466</v>
      </c>
      <c r="M135" s="63">
        <f t="shared" si="54"/>
        <v>387853.97726598394</v>
      </c>
      <c r="N135" s="64">
        <f t="shared" si="55"/>
        <v>0.38763894199412707</v>
      </c>
      <c r="O135" s="46"/>
      <c r="P135" s="62">
        <f>+SUBTOTAL(9,P127:P134)</f>
        <v>272400.35965708608</v>
      </c>
      <c r="Q135" s="62">
        <f>+SUBTOTAL(9,Q127:Q134)</f>
        <v>299083.61538873077</v>
      </c>
      <c r="R135" s="63">
        <f t="shared" si="56"/>
        <v>-26683.255731644691</v>
      </c>
      <c r="S135" s="64">
        <f t="shared" si="57"/>
        <v>-8.921670850127783E-2</v>
      </c>
      <c r="T135" s="22"/>
      <c r="U135" s="22"/>
      <c r="V135" s="13"/>
      <c r="W135" s="62">
        <v>534501.13826000027</v>
      </c>
      <c r="X135" s="62">
        <v>492425.40082370117</v>
      </c>
      <c r="Y135" s="63">
        <v>42075.737436299096</v>
      </c>
      <c r="Z135" s="64">
        <v>8.5445911941011143E-2</v>
      </c>
      <c r="AA135" s="22"/>
      <c r="AB135" s="62">
        <v>422934.37702552299</v>
      </c>
      <c r="AC135" s="62">
        <v>359579.72402518411</v>
      </c>
      <c r="AD135" s="63">
        <v>63354.653000338876</v>
      </c>
      <c r="AE135" s="64">
        <v>0.17619083826846049</v>
      </c>
      <c r="AF135" s="46"/>
      <c r="AG135" s="62">
        <v>111566.76123447726</v>
      </c>
      <c r="AH135" s="62">
        <v>132845.67679851703</v>
      </c>
      <c r="AI135" s="63">
        <v>-21278.915564039766</v>
      </c>
      <c r="AJ135" s="64">
        <v>-0.16017770451282987</v>
      </c>
      <c r="AK135" s="22"/>
      <c r="AL135" s="22"/>
      <c r="AM135" s="13"/>
      <c r="AN135" s="62">
        <v>390892.32513202075</v>
      </c>
      <c r="AO135" s="62">
        <v>437279.92943000013</v>
      </c>
      <c r="AP135" s="63">
        <v>-46387.604297979386</v>
      </c>
      <c r="AQ135" s="64">
        <v>-0.10608217111278395</v>
      </c>
      <c r="AR135" s="22"/>
      <c r="AS135" s="62">
        <v>353187.84737616789</v>
      </c>
      <c r="AT135" s="62">
        <v>376212.81392874266</v>
      </c>
      <c r="AU135" s="63">
        <v>-23024.96655257477</v>
      </c>
      <c r="AV135" s="64">
        <v>-6.1201973192055781E-2</v>
      </c>
      <c r="AW135" s="46"/>
      <c r="AX135" s="62">
        <v>37704.477755852873</v>
      </c>
      <c r="AY135" s="62">
        <v>61067.115501257489</v>
      </c>
      <c r="AZ135" s="63">
        <v>-23362.637745404616</v>
      </c>
      <c r="BA135" s="64">
        <v>-0.38257313373387569</v>
      </c>
      <c r="BB135" s="22"/>
      <c r="BC135" s="22"/>
      <c r="BD135" s="13"/>
      <c r="BE135" s="62">
        <v>123197.53659182573</v>
      </c>
      <c r="BF135" s="62">
        <v>222857.96965282568</v>
      </c>
      <c r="BG135" s="63">
        <v>-99660.433060999945</v>
      </c>
      <c r="BH135" s="64">
        <v>-0.4471925918388906</v>
      </c>
      <c r="BI135" s="22"/>
      <c r="BJ135" s="62">
        <v>92923.120650048571</v>
      </c>
      <c r="BK135" s="62">
        <v>193008.8981030343</v>
      </c>
      <c r="BL135" s="63">
        <v>-100085.77745298573</v>
      </c>
      <c r="BM135" s="64">
        <v>-0.51855525023285065</v>
      </c>
      <c r="BN135" s="46"/>
      <c r="BO135" s="62">
        <v>30274.415941777159</v>
      </c>
      <c r="BP135" s="62">
        <v>29849.071549791362</v>
      </c>
      <c r="BQ135" s="63">
        <v>425.34439198579639</v>
      </c>
      <c r="BR135" s="64">
        <v>1.4249836591274878E-2</v>
      </c>
      <c r="BS135" s="22"/>
      <c r="BT135" s="22"/>
      <c r="BU135" s="13"/>
      <c r="BV135" s="62">
        <v>356937.05164000223</v>
      </c>
      <c r="BW135" s="62">
        <v>206232.78745999964</v>
      </c>
      <c r="BX135" s="63">
        <v>150704.26418000259</v>
      </c>
      <c r="BY135" s="64">
        <v>0.73074832588990146</v>
      </c>
      <c r="BZ135" s="22"/>
      <c r="CA135" s="62">
        <v>305015.00724729616</v>
      </c>
      <c r="CB135" s="62">
        <v>158891.26723439031</v>
      </c>
      <c r="CC135" s="63">
        <v>146123.74001290585</v>
      </c>
      <c r="CD135" s="64">
        <v>0.91964613635656711</v>
      </c>
      <c r="CE135" s="46"/>
      <c r="CF135" s="62">
        <v>51922.044392706077</v>
      </c>
      <c r="CG135" s="62">
        <v>47341.520225609333</v>
      </c>
      <c r="CH135" s="63">
        <v>4580.5241670967443</v>
      </c>
      <c r="CI135" s="64">
        <v>9.6754902361984474E-2</v>
      </c>
      <c r="CJ135" s="22"/>
      <c r="CK135" s="22"/>
      <c r="CL135" s="13"/>
      <c r="CM135" s="62">
        <v>124791.97624999956</v>
      </c>
      <c r="CN135" s="62">
        <v>95098.988409999656</v>
      </c>
      <c r="CO135" s="63">
        <v>29692.9878399999</v>
      </c>
      <c r="CP135" s="64">
        <v>0.31223242577496957</v>
      </c>
      <c r="CQ135" s="22"/>
      <c r="CR135" s="62">
        <v>154852.82647999952</v>
      </c>
      <c r="CS135" s="62">
        <v>97381.316889235051</v>
      </c>
      <c r="CT135" s="63">
        <v>57471.509590764472</v>
      </c>
      <c r="CU135" s="64">
        <v>0.59016977205324306</v>
      </c>
      <c r="CV135" s="46"/>
      <c r="CW135" s="62">
        <v>-30060.850229999971</v>
      </c>
      <c r="CX135" s="62">
        <v>-2282.328479235392</v>
      </c>
      <c r="CY135" s="63">
        <v>-27778.521750764579</v>
      </c>
      <c r="CZ135" s="64">
        <v>12.171132246516384</v>
      </c>
      <c r="DA135" s="22"/>
      <c r="DB135" s="22"/>
      <c r="DC135" s="13"/>
      <c r="DD135" s="62">
        <v>9920.2271003310598</v>
      </c>
      <c r="DE135" s="62">
        <v>4893.2995244460253</v>
      </c>
      <c r="DF135" s="63">
        <v>5026.9275758850345</v>
      </c>
      <c r="DG135" s="64">
        <v>1.0273083735772617</v>
      </c>
      <c r="DH135" s="22"/>
      <c r="DI135" s="62">
        <v>9920.2271003310598</v>
      </c>
      <c r="DJ135" s="62">
        <v>4893.2995244460253</v>
      </c>
      <c r="DK135" s="63">
        <v>5026.9275758850345</v>
      </c>
      <c r="DL135" s="64">
        <v>1.0273083735772617</v>
      </c>
      <c r="DM135" s="46"/>
      <c r="DN135" s="62">
        <v>0</v>
      </c>
      <c r="DO135" s="62">
        <v>0</v>
      </c>
      <c r="DP135" s="63">
        <v>0</v>
      </c>
      <c r="DQ135" s="64" t="s">
        <v>589</v>
      </c>
      <c r="DR135" s="22"/>
      <c r="DS135" s="22"/>
      <c r="DT135" s="13"/>
      <c r="DU135" s="62">
        <v>51103.618737416509</v>
      </c>
      <c r="DV135" s="62">
        <v>90911.318837182625</v>
      </c>
      <c r="DW135" s="63">
        <v>-39807.700099766116</v>
      </c>
      <c r="DX135" s="64">
        <v>-0.43787397002852424</v>
      </c>
      <c r="DY135" s="22"/>
      <c r="DZ135" s="62">
        <v>-4509.0990715241642</v>
      </c>
      <c r="EA135" s="62">
        <v>58936.556627551457</v>
      </c>
      <c r="EB135" s="63">
        <v>-63445.655699075622</v>
      </c>
      <c r="EC135" s="64">
        <v>-1.0765076775696167</v>
      </c>
      <c r="ED135" s="46"/>
      <c r="EE135" s="62">
        <v>55612.717808940673</v>
      </c>
      <c r="EF135" s="62">
        <v>31974.762209631164</v>
      </c>
      <c r="EG135" s="63">
        <v>23637.955599309509</v>
      </c>
      <c r="EH135" s="64">
        <v>0.73926915998110188</v>
      </c>
      <c r="EI135" s="22"/>
      <c r="EJ135" s="22"/>
      <c r="EK135" s="13"/>
      <c r="EL135" s="62">
        <v>67621.331001020939</v>
      </c>
      <c r="EM135" s="62">
        <v>-248956.02069987773</v>
      </c>
      <c r="EN135" s="63">
        <v>316577.35170089867</v>
      </c>
      <c r="EO135" s="64">
        <v>-1.2716195849006602</v>
      </c>
      <c r="EP135" s="22"/>
      <c r="EQ135" s="62">
        <v>52240.538247689037</v>
      </c>
      <c r="ER135" s="62">
        <v>-247243.81828303757</v>
      </c>
      <c r="ES135" s="63">
        <v>299484.3565307266</v>
      </c>
      <c r="ET135" s="64">
        <v>-1.2112915850049104</v>
      </c>
      <c r="EU135" s="46"/>
      <c r="EV135" s="62">
        <v>15380.792753331898</v>
      </c>
      <c r="EW135" s="62">
        <v>-1712.2024168401604</v>
      </c>
      <c r="EX135" s="63">
        <v>17092.995170172057</v>
      </c>
      <c r="EY135" s="64">
        <v>-9.983045814008884</v>
      </c>
      <c r="EZ135" s="22"/>
      <c r="FA135" s="22"/>
      <c r="FB135" s="13"/>
      <c r="FC135" s="62">
        <v>1843.8630400000027</v>
      </c>
      <c r="FD135" s="62">
        <v>-1105.3272199999992</v>
      </c>
      <c r="FE135" s="63">
        <v>2949.1902600000021</v>
      </c>
      <c r="FF135" s="64">
        <v>-2.6681603480279836</v>
      </c>
      <c r="FG135" s="22"/>
      <c r="FH135" s="62">
        <v>1843.8630400000027</v>
      </c>
      <c r="FI135" s="62">
        <v>-1105.3272199999992</v>
      </c>
      <c r="FJ135" s="63">
        <v>2949.1902600000021</v>
      </c>
      <c r="FK135" s="64">
        <v>-2.6681603480279836</v>
      </c>
      <c r="FL135" s="46"/>
      <c r="FM135" s="62">
        <v>0</v>
      </c>
      <c r="FN135" s="62">
        <v>0</v>
      </c>
      <c r="FO135" s="63">
        <v>0</v>
      </c>
      <c r="FP135" s="64" t="s">
        <v>589</v>
      </c>
      <c r="FQ135" s="22"/>
      <c r="FR135" s="22"/>
      <c r="FS135" s="13"/>
    </row>
    <row r="136" spans="1:175" x14ac:dyDescent="0.2">
      <c r="A136" s="42">
        <v>723</v>
      </c>
      <c r="B136" s="67" t="str">
        <f>VLOOKUP($A136&amp;B$1,TEXTDF,(SPRCODE="DE")*2+(SPRCODE="FR")*3,FALSE)</f>
        <v>Bildung (-) und Auflösung (+) technischer Rückstellungen</v>
      </c>
      <c r="C136" s="67"/>
      <c r="D136" s="67"/>
      <c r="E136" s="67"/>
      <c r="F136" s="68">
        <f t="shared" si="51"/>
        <v>-746423.5468382471</v>
      </c>
      <c r="G136" s="68">
        <f t="shared" si="51"/>
        <v>776475.18719360081</v>
      </c>
      <c r="H136" s="69">
        <f t="shared" si="52"/>
        <v>-1522898.7340318479</v>
      </c>
      <c r="I136" s="70">
        <f t="shared" si="53"/>
        <v>-1.9612973590772826</v>
      </c>
      <c r="J136" s="22"/>
      <c r="K136" s="68">
        <f>+SUBTOTAL(9,K137:K150)</f>
        <v>-713048.1341653486</v>
      </c>
      <c r="L136" s="68">
        <f>+SUBTOTAL(9,L137:L150)</f>
        <v>716283.02066765144</v>
      </c>
      <c r="M136" s="69">
        <f t="shared" si="54"/>
        <v>-1429331.1548330002</v>
      </c>
      <c r="N136" s="70">
        <f t="shared" si="55"/>
        <v>-1.9954837872615108</v>
      </c>
      <c r="O136" s="46"/>
      <c r="P136" s="68">
        <f>+SUBTOTAL(9,P137:P150)</f>
        <v>-33375.412672898499</v>
      </c>
      <c r="Q136" s="68">
        <f>+SUBTOTAL(9,Q137:Q150)</f>
        <v>60192.166525949338</v>
      </c>
      <c r="R136" s="69">
        <f t="shared" si="56"/>
        <v>-93567.579198847845</v>
      </c>
      <c r="S136" s="70">
        <f t="shared" si="57"/>
        <v>-1.5544809997578355</v>
      </c>
      <c r="T136" s="22"/>
      <c r="U136" s="22"/>
      <c r="V136" s="13"/>
      <c r="W136" s="68">
        <v>-254134.83199999997</v>
      </c>
      <c r="X136" s="68">
        <v>-106324.33999999997</v>
      </c>
      <c r="Y136" s="69">
        <v>-147810.492</v>
      </c>
      <c r="Z136" s="70">
        <v>1.3901849002777733</v>
      </c>
      <c r="AA136" s="22"/>
      <c r="AB136" s="68">
        <v>-241361.38159819131</v>
      </c>
      <c r="AC136" s="68">
        <v>-81407.856395666618</v>
      </c>
      <c r="AD136" s="69">
        <v>-159953.52520252467</v>
      </c>
      <c r="AE136" s="70">
        <v>1.9648413836755823</v>
      </c>
      <c r="AF136" s="46"/>
      <c r="AG136" s="68">
        <v>-12773.45040180867</v>
      </c>
      <c r="AH136" s="68">
        <v>-24916.483604333356</v>
      </c>
      <c r="AI136" s="69">
        <v>12143.033202524686</v>
      </c>
      <c r="AJ136" s="70">
        <v>-0.48734939469600069</v>
      </c>
      <c r="AK136" s="22"/>
      <c r="AL136" s="22"/>
      <c r="AM136" s="13"/>
      <c r="AN136" s="68">
        <v>-91363.717671099032</v>
      </c>
      <c r="AO136" s="68">
        <v>721329.01</v>
      </c>
      <c r="AP136" s="69">
        <v>-812692.72767109901</v>
      </c>
      <c r="AQ136" s="70">
        <v>-1.1266602568377211</v>
      </c>
      <c r="AR136" s="22"/>
      <c r="AS136" s="68">
        <v>-94824.472944799039</v>
      </c>
      <c r="AT136" s="68">
        <v>710574.77</v>
      </c>
      <c r="AU136" s="69">
        <v>-805399.24294479901</v>
      </c>
      <c r="AV136" s="70">
        <v>-1.1334475651940177</v>
      </c>
      <c r="AW136" s="46"/>
      <c r="AX136" s="68">
        <v>3460.7552737000019</v>
      </c>
      <c r="AY136" s="68">
        <v>10754.24</v>
      </c>
      <c r="AZ136" s="69">
        <v>-7293.4847262999974</v>
      </c>
      <c r="BA136" s="70">
        <v>-0.67819620226998822</v>
      </c>
      <c r="BB136" s="22"/>
      <c r="BC136" s="22"/>
      <c r="BD136" s="13"/>
      <c r="BE136" s="68">
        <v>-53090</v>
      </c>
      <c r="BF136" s="68">
        <v>-103000</v>
      </c>
      <c r="BG136" s="69">
        <v>49910</v>
      </c>
      <c r="BH136" s="70">
        <v>-0.48456310679611647</v>
      </c>
      <c r="BI136" s="22"/>
      <c r="BJ136" s="68">
        <v>-43400</v>
      </c>
      <c r="BK136" s="68">
        <v>-116300</v>
      </c>
      <c r="BL136" s="69">
        <v>72900</v>
      </c>
      <c r="BM136" s="70">
        <v>-0.62682717110920039</v>
      </c>
      <c r="BN136" s="46"/>
      <c r="BO136" s="68">
        <v>-9690</v>
      </c>
      <c r="BP136" s="68">
        <v>13300</v>
      </c>
      <c r="BQ136" s="69">
        <v>-22990</v>
      </c>
      <c r="BR136" s="70">
        <v>-1.7285714285714286</v>
      </c>
      <c r="BS136" s="22"/>
      <c r="BT136" s="22"/>
      <c r="BU136" s="13"/>
      <c r="BV136" s="68">
        <v>-207564.09299999999</v>
      </c>
      <c r="BW136" s="68">
        <v>8961.0644800000082</v>
      </c>
      <c r="BX136" s="69">
        <v>-216525.15747999999</v>
      </c>
      <c r="BY136" s="70">
        <v>-24.162883546174395</v>
      </c>
      <c r="BZ136" s="22"/>
      <c r="CA136" s="68">
        <v>-194750</v>
      </c>
      <c r="CB136" s="68">
        <v>-51187.573999999993</v>
      </c>
      <c r="CC136" s="69">
        <v>-143562.42600000001</v>
      </c>
      <c r="CD136" s="70">
        <v>2.8046343044114579</v>
      </c>
      <c r="CE136" s="46"/>
      <c r="CF136" s="68">
        <v>-12814.093000000001</v>
      </c>
      <c r="CG136" s="68">
        <v>60148.638480000001</v>
      </c>
      <c r="CH136" s="69">
        <v>-72962.731480000002</v>
      </c>
      <c r="CI136" s="70">
        <v>-1.2130404498559151</v>
      </c>
      <c r="CJ136" s="22"/>
      <c r="CK136" s="22"/>
      <c r="CL136" s="13"/>
      <c r="CM136" s="68">
        <v>-82779.25275</v>
      </c>
      <c r="CN136" s="68">
        <v>-32040.817549999996</v>
      </c>
      <c r="CO136" s="69">
        <v>-50738.435200000007</v>
      </c>
      <c r="CP136" s="70">
        <v>1.5835561973667556</v>
      </c>
      <c r="CQ136" s="22"/>
      <c r="CR136" s="68">
        <v>-112962.66351</v>
      </c>
      <c r="CS136" s="68">
        <v>-35208.339359235426</v>
      </c>
      <c r="CT136" s="69">
        <v>-77754.324150764573</v>
      </c>
      <c r="CU136" s="70">
        <v>2.2084064618165242</v>
      </c>
      <c r="CV136" s="46"/>
      <c r="CW136" s="68">
        <v>30183.410760000002</v>
      </c>
      <c r="CX136" s="68">
        <v>3167.5218092354298</v>
      </c>
      <c r="CY136" s="69">
        <v>27015.888950764573</v>
      </c>
      <c r="CZ136" s="70">
        <v>8.5290301307461611</v>
      </c>
      <c r="DA136" s="22"/>
      <c r="DB136" s="22"/>
      <c r="DC136" s="13"/>
      <c r="DD136" s="68">
        <v>-1740.1770000000001</v>
      </c>
      <c r="DE136" s="68">
        <v>8131</v>
      </c>
      <c r="DF136" s="69">
        <v>-9871.1769999999997</v>
      </c>
      <c r="DG136" s="70">
        <v>-1.2140175870126675</v>
      </c>
      <c r="DH136" s="22"/>
      <c r="DI136" s="68">
        <v>-1740.1770000000001</v>
      </c>
      <c r="DJ136" s="68">
        <v>8131</v>
      </c>
      <c r="DK136" s="69">
        <v>-9871.1769999999997</v>
      </c>
      <c r="DL136" s="70">
        <v>-1.2140175870126675</v>
      </c>
      <c r="DM136" s="46"/>
      <c r="DN136" s="68">
        <v>0</v>
      </c>
      <c r="DO136" s="68">
        <v>0</v>
      </c>
      <c r="DP136" s="69">
        <v>0</v>
      </c>
      <c r="DQ136" s="70" t="s">
        <v>589</v>
      </c>
      <c r="DR136" s="22"/>
      <c r="DS136" s="22"/>
      <c r="DT136" s="13"/>
      <c r="DU136" s="68">
        <v>-20958.583473416955</v>
      </c>
      <c r="DV136" s="68">
        <v>3085.3624947733624</v>
      </c>
      <c r="DW136" s="69">
        <v>-24043.945968190317</v>
      </c>
      <c r="DX136" s="70">
        <v>-7.792907967514684</v>
      </c>
      <c r="DY136" s="22"/>
      <c r="DZ136" s="68">
        <v>8573.5874313728746</v>
      </c>
      <c r="EA136" s="68">
        <v>21127.882053726098</v>
      </c>
      <c r="EB136" s="69">
        <v>-12554.294622353224</v>
      </c>
      <c r="EC136" s="70">
        <v>-0.59420506941627671</v>
      </c>
      <c r="ED136" s="46"/>
      <c r="EE136" s="68">
        <v>-29532.170904789829</v>
      </c>
      <c r="EF136" s="68">
        <v>-18042.519558952736</v>
      </c>
      <c r="EG136" s="69">
        <v>-11489.651345837094</v>
      </c>
      <c r="EH136" s="70">
        <v>0.63680969325239856</v>
      </c>
      <c r="EI136" s="22"/>
      <c r="EJ136" s="22"/>
      <c r="EK136" s="13"/>
      <c r="EL136" s="68">
        <v>-33142.742943731086</v>
      </c>
      <c r="EM136" s="68">
        <v>275234.98976882716</v>
      </c>
      <c r="EN136" s="69">
        <v>-308377.73271255824</v>
      </c>
      <c r="EO136" s="70">
        <v>-1.1204161686403609</v>
      </c>
      <c r="EP136" s="22"/>
      <c r="EQ136" s="68">
        <v>-30932.878543731087</v>
      </c>
      <c r="ER136" s="68">
        <v>259454.22036882717</v>
      </c>
      <c r="ES136" s="69">
        <v>-290387.09891255829</v>
      </c>
      <c r="ET136" s="70">
        <v>-1.1192228767747869</v>
      </c>
      <c r="EU136" s="46"/>
      <c r="EV136" s="68">
        <v>-2209.8643999999986</v>
      </c>
      <c r="EW136" s="68">
        <v>15780.769399999997</v>
      </c>
      <c r="EX136" s="69">
        <v>-17990.633799999996</v>
      </c>
      <c r="EY136" s="70">
        <v>-1.1400352761000359</v>
      </c>
      <c r="EZ136" s="22"/>
      <c r="FA136" s="22"/>
      <c r="FB136" s="13"/>
      <c r="FC136" s="68">
        <v>-1650.1480000000001</v>
      </c>
      <c r="FD136" s="68">
        <v>1098.9180000000001</v>
      </c>
      <c r="FE136" s="69">
        <v>-2749.0660000000003</v>
      </c>
      <c r="FF136" s="70">
        <v>-2.5016115852138192</v>
      </c>
      <c r="FG136" s="22"/>
      <c r="FH136" s="68">
        <v>-1650.1480000000001</v>
      </c>
      <c r="FI136" s="68">
        <v>1098.9180000000001</v>
      </c>
      <c r="FJ136" s="69">
        <v>-2749.0660000000003</v>
      </c>
      <c r="FK136" s="70">
        <v>-2.5016115852138192</v>
      </c>
      <c r="FL136" s="46"/>
      <c r="FM136" s="68">
        <v>0</v>
      </c>
      <c r="FN136" s="68">
        <v>0</v>
      </c>
      <c r="FO136" s="69">
        <v>0</v>
      </c>
      <c r="FP136" s="70" t="s">
        <v>589</v>
      </c>
      <c r="FQ136" s="22"/>
      <c r="FR136" s="22"/>
      <c r="FS136" s="13"/>
    </row>
    <row r="137" spans="1:175" x14ac:dyDescent="0.2">
      <c r="A137" s="42">
        <v>724</v>
      </c>
      <c r="B137" s="46"/>
      <c r="C137" s="86" t="str">
        <f>VLOOKUP($A137&amp;C$1,TEXTDF,(SPRCODE="DE")*2+(SPRCODE="FR")*3,FALSE)</f>
        <v>im Sparprozess</v>
      </c>
      <c r="D137" s="46"/>
      <c r="E137" s="46"/>
      <c r="F137" s="80">
        <f t="shared" si="51"/>
        <v>-664735.98527946079</v>
      </c>
      <c r="G137" s="80">
        <f t="shared" si="51"/>
        <v>416341.41476608539</v>
      </c>
      <c r="H137" s="93">
        <f t="shared" si="52"/>
        <v>-1081077.4000455462</v>
      </c>
      <c r="I137" s="94">
        <f t="shared" si="53"/>
        <v>-2.5966126878175975</v>
      </c>
      <c r="J137" s="22"/>
      <c r="K137" s="80">
        <f>+SUBTOTAL(9,K138:K142)</f>
        <v>-665210.27380889922</v>
      </c>
      <c r="L137" s="80">
        <f>+SUBTOTAL(9,L138:L142)</f>
        <v>470176.72036882723</v>
      </c>
      <c r="M137" s="93">
        <f t="shared" si="54"/>
        <v>-1135386.9941777266</v>
      </c>
      <c r="N137" s="94">
        <f t="shared" si="55"/>
        <v>-2.4148090387951981</v>
      </c>
      <c r="O137" s="46"/>
      <c r="P137" s="80">
        <f>+SUBTOTAL(9,P138:P142)</f>
        <v>474.28852943846323</v>
      </c>
      <c r="Q137" s="80">
        <f>+SUBTOTAL(9,Q138:Q142)</f>
        <v>-53835.305602741857</v>
      </c>
      <c r="R137" s="93">
        <f t="shared" si="56"/>
        <v>54309.594132180318</v>
      </c>
      <c r="S137" s="94">
        <f t="shared" si="57"/>
        <v>-1.0088099904723919</v>
      </c>
      <c r="T137" s="22"/>
      <c r="U137" s="22"/>
      <c r="V137" s="13"/>
      <c r="W137" s="80">
        <v>-219426.37699999995</v>
      </c>
      <c r="X137" s="80">
        <v>-186700</v>
      </c>
      <c r="Y137" s="93">
        <v>-32726.376999999949</v>
      </c>
      <c r="Z137" s="94">
        <v>0.17528857525441865</v>
      </c>
      <c r="AA137" s="22"/>
      <c r="AB137" s="80">
        <v>-209106.86499999996</v>
      </c>
      <c r="AC137" s="80">
        <v>-150753.60399999999</v>
      </c>
      <c r="AD137" s="93">
        <v>-58353.260999999969</v>
      </c>
      <c r="AE137" s="94">
        <v>0.38707705455585639</v>
      </c>
      <c r="AF137" s="46"/>
      <c r="AG137" s="80">
        <v>-10319.511999999999</v>
      </c>
      <c r="AH137" s="80">
        <v>-35946.396000000001</v>
      </c>
      <c r="AI137" s="93">
        <v>25626.884000000002</v>
      </c>
      <c r="AJ137" s="94">
        <v>-0.71291942591407498</v>
      </c>
      <c r="AK137" s="22"/>
      <c r="AL137" s="22"/>
      <c r="AM137" s="13"/>
      <c r="AN137" s="80">
        <v>-126940.15096000003</v>
      </c>
      <c r="AO137" s="80">
        <v>568886.76</v>
      </c>
      <c r="AP137" s="93">
        <v>-695826.91096000001</v>
      </c>
      <c r="AQ137" s="94">
        <v>-1.2231378191329325</v>
      </c>
      <c r="AR137" s="22"/>
      <c r="AS137" s="80">
        <v>-126940.15096000003</v>
      </c>
      <c r="AT137" s="80">
        <v>568886.76</v>
      </c>
      <c r="AU137" s="93">
        <v>-695826.91096000001</v>
      </c>
      <c r="AV137" s="94">
        <v>-1.2231378191329325</v>
      </c>
      <c r="AW137" s="46"/>
      <c r="AX137" s="80">
        <v>0</v>
      </c>
      <c r="AY137" s="80">
        <v>0</v>
      </c>
      <c r="AZ137" s="93">
        <v>0</v>
      </c>
      <c r="BA137" s="94" t="s">
        <v>589</v>
      </c>
      <c r="BB137" s="22"/>
      <c r="BC137" s="22"/>
      <c r="BD137" s="13"/>
      <c r="BE137" s="80">
        <v>-62390</v>
      </c>
      <c r="BF137" s="80">
        <v>-155400</v>
      </c>
      <c r="BG137" s="93">
        <v>93010</v>
      </c>
      <c r="BH137" s="94">
        <v>-0.5985199485199485</v>
      </c>
      <c r="BI137" s="22"/>
      <c r="BJ137" s="80">
        <v>-53900</v>
      </c>
      <c r="BK137" s="80">
        <v>-141100</v>
      </c>
      <c r="BL137" s="93">
        <v>87200</v>
      </c>
      <c r="BM137" s="94">
        <v>-0.6180014174344437</v>
      </c>
      <c r="BN137" s="46"/>
      <c r="BO137" s="80">
        <v>-8490</v>
      </c>
      <c r="BP137" s="80">
        <v>-14300</v>
      </c>
      <c r="BQ137" s="93">
        <v>5810</v>
      </c>
      <c r="BR137" s="94">
        <v>-0.40629370629370631</v>
      </c>
      <c r="BS137" s="22"/>
      <c r="BT137" s="22"/>
      <c r="BU137" s="13"/>
      <c r="BV137" s="80">
        <v>-134004.927</v>
      </c>
      <c r="BW137" s="80">
        <v>-10021.073999999993</v>
      </c>
      <c r="BX137" s="93">
        <v>-123983.853</v>
      </c>
      <c r="BY137" s="94">
        <v>12.372311889923184</v>
      </c>
      <c r="BZ137" s="22"/>
      <c r="CA137" s="80">
        <v>-132500</v>
      </c>
      <c r="CB137" s="80">
        <v>-9487.5739999999932</v>
      </c>
      <c r="CC137" s="93">
        <v>-123012.42600000001</v>
      </c>
      <c r="CD137" s="94">
        <v>12.965635472250344</v>
      </c>
      <c r="CE137" s="46"/>
      <c r="CF137" s="80">
        <v>-1504.9270000000001</v>
      </c>
      <c r="CG137" s="80">
        <v>-533.5</v>
      </c>
      <c r="CH137" s="93">
        <v>-971.42700000000013</v>
      </c>
      <c r="CI137" s="94">
        <v>1.8208566073102159</v>
      </c>
      <c r="CJ137" s="22"/>
      <c r="CK137" s="22"/>
      <c r="CL137" s="13"/>
      <c r="CM137" s="80">
        <v>-86800</v>
      </c>
      <c r="CN137" s="80">
        <v>-43999.999999999993</v>
      </c>
      <c r="CO137" s="93">
        <v>-42800.000000000007</v>
      </c>
      <c r="CP137" s="94">
        <v>0.97272727272727311</v>
      </c>
      <c r="CQ137" s="22"/>
      <c r="CR137" s="80">
        <v>-114600</v>
      </c>
      <c r="CS137" s="80">
        <v>-46499.999999999993</v>
      </c>
      <c r="CT137" s="93">
        <v>-68100</v>
      </c>
      <c r="CU137" s="94">
        <v>1.4645161290322584</v>
      </c>
      <c r="CV137" s="46"/>
      <c r="CW137" s="80">
        <v>27800</v>
      </c>
      <c r="CX137" s="80">
        <v>2500</v>
      </c>
      <c r="CY137" s="93">
        <v>25300</v>
      </c>
      <c r="CZ137" s="94">
        <v>10.119999999999999</v>
      </c>
      <c r="DA137" s="22"/>
      <c r="DB137" s="22"/>
      <c r="DC137" s="13"/>
      <c r="DD137" s="80">
        <v>-1450</v>
      </c>
      <c r="DE137" s="80">
        <v>450</v>
      </c>
      <c r="DF137" s="93">
        <v>-1900</v>
      </c>
      <c r="DG137" s="94">
        <v>-4.2222222222222223</v>
      </c>
      <c r="DH137" s="22"/>
      <c r="DI137" s="80">
        <v>-1450</v>
      </c>
      <c r="DJ137" s="80">
        <v>450</v>
      </c>
      <c r="DK137" s="93">
        <v>-1900</v>
      </c>
      <c r="DL137" s="94">
        <v>-4.2222222222222223</v>
      </c>
      <c r="DM137" s="46"/>
      <c r="DN137" s="80">
        <v>0</v>
      </c>
      <c r="DO137" s="80">
        <v>0</v>
      </c>
      <c r="DP137" s="93">
        <v>0</v>
      </c>
      <c r="DQ137" s="94" t="s">
        <v>589</v>
      </c>
      <c r="DR137" s="22"/>
      <c r="DS137" s="22"/>
      <c r="DT137" s="13"/>
      <c r="DU137" s="80">
        <v>237.78822427032901</v>
      </c>
      <c r="DV137" s="80">
        <v>-25977.776602741862</v>
      </c>
      <c r="DW137" s="93">
        <v>26215.564827012189</v>
      </c>
      <c r="DX137" s="94">
        <v>-1.0091535248726879</v>
      </c>
      <c r="DY137" s="22"/>
      <c r="DZ137" s="80">
        <v>6869.7686948318715</v>
      </c>
      <c r="EA137" s="80">
        <v>-10872.000000000007</v>
      </c>
      <c r="EB137" s="93">
        <v>17741.768694831881</v>
      </c>
      <c r="EC137" s="94">
        <v>-1.631877179436338</v>
      </c>
      <c r="ED137" s="46"/>
      <c r="EE137" s="80">
        <v>-6631.9804705615425</v>
      </c>
      <c r="EF137" s="80">
        <v>-15105.776602741857</v>
      </c>
      <c r="EG137" s="93">
        <v>8473.7961321803141</v>
      </c>
      <c r="EH137" s="94">
        <v>-0.56096395140930599</v>
      </c>
      <c r="EI137" s="22"/>
      <c r="EJ137" s="22"/>
      <c r="EK137" s="13"/>
      <c r="EL137" s="80">
        <v>-31312.170543731088</v>
      </c>
      <c r="EM137" s="80">
        <v>269004.5873688272</v>
      </c>
      <c r="EN137" s="93">
        <v>-300316.75791255827</v>
      </c>
      <c r="EO137" s="94">
        <v>-1.1164001359605051</v>
      </c>
      <c r="EP137" s="22"/>
      <c r="EQ137" s="80">
        <v>-30932.878543731087</v>
      </c>
      <c r="ER137" s="80">
        <v>259454.22036882717</v>
      </c>
      <c r="ES137" s="93">
        <v>-290387.09891255829</v>
      </c>
      <c r="ET137" s="94">
        <v>-1.1192228767747869</v>
      </c>
      <c r="EU137" s="46"/>
      <c r="EV137" s="80">
        <v>-379.29199999999997</v>
      </c>
      <c r="EW137" s="80">
        <v>9550.3670000000002</v>
      </c>
      <c r="EX137" s="93">
        <v>-9929.6589999999997</v>
      </c>
      <c r="EY137" s="94">
        <v>-1.0397149135734784</v>
      </c>
      <c r="EZ137" s="22"/>
      <c r="FA137" s="22"/>
      <c r="FB137" s="13"/>
      <c r="FC137" s="80">
        <v>-2650.1480000000001</v>
      </c>
      <c r="FD137" s="80">
        <v>98.918000000000006</v>
      </c>
      <c r="FE137" s="93">
        <v>-2749.0660000000003</v>
      </c>
      <c r="FF137" s="94">
        <v>-27.791362542712147</v>
      </c>
      <c r="FG137" s="22"/>
      <c r="FH137" s="80">
        <v>-2650.1480000000001</v>
      </c>
      <c r="FI137" s="80">
        <v>98.918000000000006</v>
      </c>
      <c r="FJ137" s="93">
        <v>-2749.0660000000003</v>
      </c>
      <c r="FK137" s="94">
        <v>-27.791362542712147</v>
      </c>
      <c r="FL137" s="46"/>
      <c r="FM137" s="80">
        <v>0</v>
      </c>
      <c r="FN137" s="80">
        <v>0</v>
      </c>
      <c r="FO137" s="93">
        <v>0</v>
      </c>
      <c r="FP137" s="94" t="s">
        <v>589</v>
      </c>
      <c r="FQ137" s="22"/>
      <c r="FR137" s="22"/>
      <c r="FS137" s="13"/>
    </row>
    <row r="138" spans="1:175" x14ac:dyDescent="0.2">
      <c r="A138" s="42">
        <v>725</v>
      </c>
      <c r="B138" s="46"/>
      <c r="C138" s="46"/>
      <c r="D138" s="46" t="str">
        <f>VLOOKUP($A138&amp;D$1,TEXTDF,(SPRCODE="DE")*2+(SPRCODE="FR")*3,FALSE)</f>
        <v>Langlebigkeitsrisiko</v>
      </c>
      <c r="E138" s="46"/>
      <c r="F138" s="80">
        <f t="shared" si="51"/>
        <v>-694929.61419695069</v>
      </c>
      <c r="G138" s="80">
        <f t="shared" si="51"/>
        <v>-884240.54159382812</v>
      </c>
      <c r="H138" s="93">
        <f t="shared" si="52"/>
        <v>189310.92739687744</v>
      </c>
      <c r="I138" s="94">
        <f t="shared" si="53"/>
        <v>-0.21409437646417773</v>
      </c>
      <c r="J138" s="22"/>
      <c r="K138" s="80">
        <f t="shared" ref="K138:K142" si="66">+AB138*$G$5+AS138*$H$5+BJ138*$I$5+CA138*$K$5+CR138*$L$5+DI138*$M$5+DZ138*$N$5+EQ138*$P$5+FH138*$Q$5</f>
        <v>-651341.05241114215</v>
      </c>
      <c r="L138" s="80">
        <f t="shared" ref="L138:L142" si="67">+AC138*$G$5+AT138*$H$5+BK138*$I$5+CB138*$K$5+CS138*$L$5+DJ138*$M$5+EA138*$N$5+ER138*$P$5+FI138*$Q$5</f>
        <v>-825514.55111804139</v>
      </c>
      <c r="M138" s="93">
        <f t="shared" si="54"/>
        <v>174173.49870689923</v>
      </c>
      <c r="N138" s="94">
        <f t="shared" si="55"/>
        <v>-0.21098779963479275</v>
      </c>
      <c r="O138" s="46"/>
      <c r="P138" s="80">
        <f t="shared" ref="P138:P142" si="68">+AG138*$G$5+AX138*$H$5+BO138*$I$5+CF138*$K$5+CW138*$L$5+DN138*$M$5+EE138*$N$5+EV138*$P$5+FM138*$Q$5</f>
        <v>-43588.561785808517</v>
      </c>
      <c r="Q138" s="80">
        <f t="shared" ref="Q138:Q142" si="69">+AH138*$G$5+AY138*$H$5+BP138*$I$5+CG138*$K$5+CX138*$L$5+DO138*$M$5+EF138*$N$5+EW138*$P$5+FN138*$Q$5</f>
        <v>-58725.990475786763</v>
      </c>
      <c r="R138" s="93">
        <f t="shared" si="56"/>
        <v>15137.428689978246</v>
      </c>
      <c r="S138" s="94">
        <f t="shared" si="57"/>
        <v>-0.25776370168195872</v>
      </c>
      <c r="T138" s="22"/>
      <c r="U138" s="22"/>
      <c r="V138" s="13"/>
      <c r="W138" s="80">
        <v>-377126.37699999998</v>
      </c>
      <c r="X138" s="80">
        <v>-294900</v>
      </c>
      <c r="Y138" s="93">
        <v>-82226.376999999979</v>
      </c>
      <c r="Z138" s="94">
        <v>0.27882799932180391</v>
      </c>
      <c r="AA138" s="22"/>
      <c r="AB138" s="80">
        <v>-347114.86199999996</v>
      </c>
      <c r="AC138" s="80">
        <v>-259743.31899999999</v>
      </c>
      <c r="AD138" s="93">
        <v>-87371.542999999976</v>
      </c>
      <c r="AE138" s="94">
        <v>0.33637647865737774</v>
      </c>
      <c r="AF138" s="46"/>
      <c r="AG138" s="80">
        <v>-30011.514999999999</v>
      </c>
      <c r="AH138" s="80">
        <v>-35156.680999999997</v>
      </c>
      <c r="AI138" s="93">
        <v>5145.1659999999974</v>
      </c>
      <c r="AJ138" s="94">
        <v>-0.14634959426346295</v>
      </c>
      <c r="AK138" s="22"/>
      <c r="AL138" s="22"/>
      <c r="AM138" s="13"/>
      <c r="AN138" s="80">
        <v>-93513.609790000031</v>
      </c>
      <c r="AO138" s="80">
        <v>-464569.54</v>
      </c>
      <c r="AP138" s="93">
        <v>371055.93020999996</v>
      </c>
      <c r="AQ138" s="94">
        <v>-0.79870912374065672</v>
      </c>
      <c r="AR138" s="22"/>
      <c r="AS138" s="80">
        <v>-93513.609790000031</v>
      </c>
      <c r="AT138" s="80">
        <v>-464569.54</v>
      </c>
      <c r="AU138" s="93">
        <v>371055.93020999996</v>
      </c>
      <c r="AV138" s="94">
        <v>-0.79870912374065672</v>
      </c>
      <c r="AW138" s="46"/>
      <c r="AX138" s="80">
        <v>0</v>
      </c>
      <c r="AY138" s="80">
        <v>0</v>
      </c>
      <c r="AZ138" s="93">
        <v>0</v>
      </c>
      <c r="BA138" s="94" t="s">
        <v>589</v>
      </c>
      <c r="BB138" s="22"/>
      <c r="BC138" s="22"/>
      <c r="BD138" s="13"/>
      <c r="BE138" s="80">
        <v>-190</v>
      </c>
      <c r="BF138" s="80">
        <v>-102500</v>
      </c>
      <c r="BG138" s="93">
        <v>102310</v>
      </c>
      <c r="BH138" s="94">
        <v>-0.99814634146341463</v>
      </c>
      <c r="BI138" s="22"/>
      <c r="BJ138" s="80">
        <v>400</v>
      </c>
      <c r="BK138" s="80">
        <v>-91100</v>
      </c>
      <c r="BL138" s="93">
        <v>91500</v>
      </c>
      <c r="BM138" s="94">
        <v>-1.0043907793633371</v>
      </c>
      <c r="BN138" s="46"/>
      <c r="BO138" s="80">
        <v>-590</v>
      </c>
      <c r="BP138" s="80">
        <v>-11400</v>
      </c>
      <c r="BQ138" s="93">
        <v>10810</v>
      </c>
      <c r="BR138" s="94">
        <v>-0.94824561403508767</v>
      </c>
      <c r="BS138" s="22"/>
      <c r="BT138" s="22"/>
      <c r="BU138" s="13"/>
      <c r="BV138" s="80">
        <v>-195104.927</v>
      </c>
      <c r="BW138" s="80">
        <v>-8833.5</v>
      </c>
      <c r="BX138" s="93">
        <v>-186271.427</v>
      </c>
      <c r="BY138" s="94">
        <v>21.086933491820908</v>
      </c>
      <c r="BZ138" s="22"/>
      <c r="CA138" s="80">
        <v>-194100</v>
      </c>
      <c r="CB138" s="80">
        <v>-9200</v>
      </c>
      <c r="CC138" s="93">
        <v>-184900</v>
      </c>
      <c r="CD138" s="94">
        <v>20.097826086956523</v>
      </c>
      <c r="CE138" s="46"/>
      <c r="CF138" s="80">
        <v>-1004.927</v>
      </c>
      <c r="CG138" s="80">
        <v>366.5</v>
      </c>
      <c r="CH138" s="93">
        <v>-1371.4270000000001</v>
      </c>
      <c r="CI138" s="94">
        <v>-3.7419563437926331</v>
      </c>
      <c r="CJ138" s="22"/>
      <c r="CK138" s="22"/>
      <c r="CL138" s="13"/>
      <c r="CM138" s="80">
        <v>-11000</v>
      </c>
      <c r="CN138" s="80">
        <v>13500</v>
      </c>
      <c r="CO138" s="93">
        <v>-24500</v>
      </c>
      <c r="CP138" s="94">
        <v>-1.8148148148148149</v>
      </c>
      <c r="CQ138" s="22"/>
      <c r="CR138" s="80">
        <v>-13500</v>
      </c>
      <c r="CS138" s="80">
        <v>12500</v>
      </c>
      <c r="CT138" s="93">
        <v>-26000</v>
      </c>
      <c r="CU138" s="94">
        <v>-2.08</v>
      </c>
      <c r="CV138" s="46"/>
      <c r="CW138" s="80">
        <v>2500</v>
      </c>
      <c r="CX138" s="80">
        <v>1000</v>
      </c>
      <c r="CY138" s="93">
        <v>1500</v>
      </c>
      <c r="CZ138" s="94">
        <v>1.5</v>
      </c>
      <c r="DA138" s="22"/>
      <c r="DB138" s="22"/>
      <c r="DC138" s="13"/>
      <c r="DD138" s="80">
        <v>7900</v>
      </c>
      <c r="DE138" s="80">
        <v>1000</v>
      </c>
      <c r="DF138" s="93">
        <v>6900</v>
      </c>
      <c r="DG138" s="94">
        <v>6.9</v>
      </c>
      <c r="DH138" s="22"/>
      <c r="DI138" s="80">
        <v>7900</v>
      </c>
      <c r="DJ138" s="80">
        <v>1000</v>
      </c>
      <c r="DK138" s="93">
        <v>6900</v>
      </c>
      <c r="DL138" s="94">
        <v>6.9</v>
      </c>
      <c r="DM138" s="46"/>
      <c r="DN138" s="80">
        <v>0</v>
      </c>
      <c r="DO138" s="80">
        <v>0</v>
      </c>
      <c r="DP138" s="93">
        <v>0</v>
      </c>
      <c r="DQ138" s="94" t="s">
        <v>589</v>
      </c>
      <c r="DR138" s="22"/>
      <c r="DS138" s="22"/>
      <c r="DT138" s="13"/>
      <c r="DU138" s="80">
        <v>-5828.2328632196131</v>
      </c>
      <c r="DV138" s="80">
        <v>-82336.354962655358</v>
      </c>
      <c r="DW138" s="93">
        <v>76508.122099435743</v>
      </c>
      <c r="DX138" s="94">
        <v>-0.92921434443068218</v>
      </c>
      <c r="DY138" s="22"/>
      <c r="DZ138" s="80">
        <v>8653.8869225889084</v>
      </c>
      <c r="EA138" s="80">
        <v>-68800.545486868592</v>
      </c>
      <c r="EB138" s="93">
        <v>77454.432409457499</v>
      </c>
      <c r="EC138" s="94">
        <v>-1.1257822428783011</v>
      </c>
      <c r="ED138" s="46"/>
      <c r="EE138" s="80">
        <v>-14482.119785808522</v>
      </c>
      <c r="EF138" s="80">
        <v>-13535.809475786764</v>
      </c>
      <c r="EG138" s="93">
        <v>-946.31031002175769</v>
      </c>
      <c r="EH138" s="94">
        <v>6.9911615682426875E-2</v>
      </c>
      <c r="EI138" s="22"/>
      <c r="EJ138" s="22"/>
      <c r="EK138" s="13"/>
      <c r="EL138" s="80">
        <v>-17766.467543731087</v>
      </c>
      <c r="EM138" s="80">
        <v>54398.853368827185</v>
      </c>
      <c r="EN138" s="93">
        <v>-72165.320912558265</v>
      </c>
      <c r="EO138" s="94">
        <v>-1.3265963608327085</v>
      </c>
      <c r="EP138" s="22"/>
      <c r="EQ138" s="80">
        <v>-17766.467543731087</v>
      </c>
      <c r="ER138" s="80">
        <v>54398.853368827185</v>
      </c>
      <c r="ES138" s="93">
        <v>-72165.320912558265</v>
      </c>
      <c r="ET138" s="94">
        <v>-1.3265963608327085</v>
      </c>
      <c r="EU138" s="46"/>
      <c r="EV138" s="80">
        <v>0</v>
      </c>
      <c r="EW138" s="80">
        <v>0</v>
      </c>
      <c r="EX138" s="93">
        <v>0</v>
      </c>
      <c r="EY138" s="94" t="s">
        <v>589</v>
      </c>
      <c r="EZ138" s="22"/>
      <c r="FA138" s="22"/>
      <c r="FB138" s="13"/>
      <c r="FC138" s="80">
        <v>-2300</v>
      </c>
      <c r="FD138" s="80">
        <v>0</v>
      </c>
      <c r="FE138" s="93">
        <v>-2300</v>
      </c>
      <c r="FF138" s="94" t="s">
        <v>589</v>
      </c>
      <c r="FG138" s="22"/>
      <c r="FH138" s="80">
        <v>-2300</v>
      </c>
      <c r="FI138" s="80">
        <v>0</v>
      </c>
      <c r="FJ138" s="93">
        <v>-2300</v>
      </c>
      <c r="FK138" s="94" t="s">
        <v>589</v>
      </c>
      <c r="FL138" s="46"/>
      <c r="FM138" s="80">
        <v>0</v>
      </c>
      <c r="FN138" s="80">
        <v>0</v>
      </c>
      <c r="FO138" s="93">
        <v>0</v>
      </c>
      <c r="FP138" s="94" t="s">
        <v>589</v>
      </c>
      <c r="FQ138" s="22"/>
      <c r="FR138" s="22"/>
      <c r="FS138" s="13"/>
    </row>
    <row r="139" spans="1:175" x14ac:dyDescent="0.2">
      <c r="A139" s="42">
        <v>726</v>
      </c>
      <c r="B139" s="46"/>
      <c r="C139" s="46"/>
      <c r="D139" s="46" t="str">
        <f>VLOOKUP($A139&amp;D$1,TEXTDF,(SPRCODE="DE")*2+(SPRCODE="FR")*3,FALSE)</f>
        <v>Deckungslücken bei Rentenumwandlung</v>
      </c>
      <c r="E139" s="46"/>
      <c r="F139" s="80">
        <f t="shared" si="51"/>
        <v>276439.33191748994</v>
      </c>
      <c r="G139" s="80">
        <f t="shared" si="51"/>
        <v>506207.82346294774</v>
      </c>
      <c r="H139" s="93">
        <f t="shared" si="52"/>
        <v>-229768.4915454578</v>
      </c>
      <c r="I139" s="94">
        <f t="shared" si="53"/>
        <v>-0.45390150229923476</v>
      </c>
      <c r="J139" s="22"/>
      <c r="K139" s="80">
        <f t="shared" si="66"/>
        <v>251297.18960224296</v>
      </c>
      <c r="L139" s="80">
        <f t="shared" si="67"/>
        <v>528035.17358990281</v>
      </c>
      <c r="M139" s="93">
        <f t="shared" si="54"/>
        <v>-276737.98398765986</v>
      </c>
      <c r="N139" s="94">
        <f t="shared" si="55"/>
        <v>-0.52409005655102003</v>
      </c>
      <c r="O139" s="46"/>
      <c r="P139" s="80">
        <f t="shared" si="68"/>
        <v>25142.14231524698</v>
      </c>
      <c r="Q139" s="80">
        <f t="shared" si="69"/>
        <v>-21827.350126955094</v>
      </c>
      <c r="R139" s="93">
        <f t="shared" si="56"/>
        <v>46969.49244220207</v>
      </c>
      <c r="S139" s="94">
        <f t="shared" si="57"/>
        <v>-2.1518641598275536</v>
      </c>
      <c r="T139" s="22"/>
      <c r="U139" s="22"/>
      <c r="V139" s="13"/>
      <c r="W139" s="80">
        <v>157700</v>
      </c>
      <c r="X139" s="80">
        <v>-41800</v>
      </c>
      <c r="Y139" s="93">
        <v>199500</v>
      </c>
      <c r="Z139" s="94">
        <v>-4.7727272727272734</v>
      </c>
      <c r="AA139" s="22"/>
      <c r="AB139" s="80">
        <v>138007.997</v>
      </c>
      <c r="AC139" s="80">
        <v>-27342.616999999998</v>
      </c>
      <c r="AD139" s="93">
        <v>165350.614</v>
      </c>
      <c r="AE139" s="94">
        <v>-6.0473587440441419</v>
      </c>
      <c r="AF139" s="46"/>
      <c r="AG139" s="80">
        <v>19692.003000000001</v>
      </c>
      <c r="AH139" s="80">
        <v>-14457.383</v>
      </c>
      <c r="AI139" s="93">
        <v>34149.385999999999</v>
      </c>
      <c r="AJ139" s="94">
        <v>-2.3620724442314351</v>
      </c>
      <c r="AK139" s="22"/>
      <c r="AL139" s="22"/>
      <c r="AM139" s="13"/>
      <c r="AN139" s="80">
        <v>82573.458830000003</v>
      </c>
      <c r="AO139" s="80">
        <v>733456.3</v>
      </c>
      <c r="AP139" s="93">
        <v>-650882.84117000003</v>
      </c>
      <c r="AQ139" s="94">
        <v>-0.88741870670413492</v>
      </c>
      <c r="AR139" s="22"/>
      <c r="AS139" s="80">
        <v>82573.458830000003</v>
      </c>
      <c r="AT139" s="80">
        <v>733456.3</v>
      </c>
      <c r="AU139" s="93">
        <v>-650882.84117000003</v>
      </c>
      <c r="AV139" s="94">
        <v>-0.88741870670413492</v>
      </c>
      <c r="AW139" s="46"/>
      <c r="AX139" s="80">
        <v>0</v>
      </c>
      <c r="AY139" s="80">
        <v>0</v>
      </c>
      <c r="AZ139" s="93">
        <v>0</v>
      </c>
      <c r="BA139" s="94" t="s">
        <v>589</v>
      </c>
      <c r="BB139" s="22"/>
      <c r="BC139" s="22"/>
      <c r="BD139" s="13"/>
      <c r="BE139" s="80">
        <v>-19200</v>
      </c>
      <c r="BF139" s="80">
        <v>-33700</v>
      </c>
      <c r="BG139" s="93">
        <v>14500</v>
      </c>
      <c r="BH139" s="94">
        <v>-0.43026706231454004</v>
      </c>
      <c r="BI139" s="22"/>
      <c r="BJ139" s="80">
        <v>-16300</v>
      </c>
      <c r="BK139" s="80">
        <v>-28800</v>
      </c>
      <c r="BL139" s="93">
        <v>12500</v>
      </c>
      <c r="BM139" s="94">
        <v>-0.43402777777777779</v>
      </c>
      <c r="BN139" s="46"/>
      <c r="BO139" s="80">
        <v>-2900</v>
      </c>
      <c r="BP139" s="80">
        <v>-4900</v>
      </c>
      <c r="BQ139" s="93">
        <v>2000</v>
      </c>
      <c r="BR139" s="94">
        <v>-0.40816326530612246</v>
      </c>
      <c r="BS139" s="22"/>
      <c r="BT139" s="22"/>
      <c r="BU139" s="13"/>
      <c r="BV139" s="80">
        <v>61100</v>
      </c>
      <c r="BW139" s="80">
        <v>-75700</v>
      </c>
      <c r="BX139" s="93">
        <v>136800</v>
      </c>
      <c r="BY139" s="94">
        <v>-1.8071334214002643</v>
      </c>
      <c r="BZ139" s="22"/>
      <c r="CA139" s="80">
        <v>61600</v>
      </c>
      <c r="CB139" s="80">
        <v>-74800</v>
      </c>
      <c r="CC139" s="93">
        <v>136400</v>
      </c>
      <c r="CD139" s="94">
        <v>-1.8235294117647058</v>
      </c>
      <c r="CE139" s="46"/>
      <c r="CF139" s="80">
        <v>-500</v>
      </c>
      <c r="CG139" s="80">
        <v>-900</v>
      </c>
      <c r="CH139" s="93">
        <v>400</v>
      </c>
      <c r="CI139" s="94">
        <v>-0.44444444444444442</v>
      </c>
      <c r="CJ139" s="22"/>
      <c r="CK139" s="22"/>
      <c r="CL139" s="13"/>
      <c r="CM139" s="80">
        <v>-10500</v>
      </c>
      <c r="CN139" s="80">
        <v>-53999.999999999993</v>
      </c>
      <c r="CO139" s="93">
        <v>43499.999999999993</v>
      </c>
      <c r="CP139" s="94">
        <v>-0.80555555555555558</v>
      </c>
      <c r="CQ139" s="22"/>
      <c r="CR139" s="80">
        <v>-11500</v>
      </c>
      <c r="CS139" s="80">
        <v>-53999.999999999993</v>
      </c>
      <c r="CT139" s="93">
        <v>42499.999999999993</v>
      </c>
      <c r="CU139" s="94">
        <v>-0.78703703703703698</v>
      </c>
      <c r="CV139" s="46"/>
      <c r="CW139" s="80">
        <v>1000</v>
      </c>
      <c r="CX139" s="80">
        <v>0</v>
      </c>
      <c r="CY139" s="93">
        <v>1000</v>
      </c>
      <c r="CZ139" s="94" t="s">
        <v>589</v>
      </c>
      <c r="DA139" s="22"/>
      <c r="DB139" s="22"/>
      <c r="DC139" s="13"/>
      <c r="DD139" s="80">
        <v>-1300</v>
      </c>
      <c r="DE139" s="80">
        <v>-12800</v>
      </c>
      <c r="DF139" s="93">
        <v>11500</v>
      </c>
      <c r="DG139" s="94">
        <v>-0.8984375</v>
      </c>
      <c r="DH139" s="22"/>
      <c r="DI139" s="80">
        <v>-1300</v>
      </c>
      <c r="DJ139" s="80">
        <v>-12800</v>
      </c>
      <c r="DK139" s="93">
        <v>11500</v>
      </c>
      <c r="DL139" s="94">
        <v>-0.8984375</v>
      </c>
      <c r="DM139" s="46"/>
      <c r="DN139" s="80">
        <v>0</v>
      </c>
      <c r="DO139" s="80">
        <v>0</v>
      </c>
      <c r="DP139" s="93">
        <v>0</v>
      </c>
      <c r="DQ139" s="94" t="s">
        <v>589</v>
      </c>
      <c r="DR139" s="22"/>
      <c r="DS139" s="22"/>
      <c r="DT139" s="13"/>
      <c r="DU139" s="80">
        <v>6066.0210874899421</v>
      </c>
      <c r="DV139" s="80">
        <v>-9247.3945370522742</v>
      </c>
      <c r="DW139" s="93">
        <v>15313.415624542216</v>
      </c>
      <c r="DX139" s="94">
        <v>-1.6559708319121382</v>
      </c>
      <c r="DY139" s="22"/>
      <c r="DZ139" s="80">
        <v>-1784.1182277570367</v>
      </c>
      <c r="EA139" s="80">
        <v>-7677.4274100971816</v>
      </c>
      <c r="EB139" s="93">
        <v>5893.3091823401446</v>
      </c>
      <c r="EC139" s="94">
        <v>-0.76761509650868154</v>
      </c>
      <c r="ED139" s="46"/>
      <c r="EE139" s="80">
        <v>7850.1393152469791</v>
      </c>
      <c r="EF139" s="80">
        <v>-1569.967126955092</v>
      </c>
      <c r="EG139" s="93">
        <v>9420.1064422020718</v>
      </c>
      <c r="EH139" s="94">
        <v>-6.0001934311020308</v>
      </c>
      <c r="EI139" s="22"/>
      <c r="EJ139" s="22"/>
      <c r="EK139" s="13"/>
      <c r="EL139" s="80">
        <v>0</v>
      </c>
      <c r="EM139" s="80">
        <v>0</v>
      </c>
      <c r="EN139" s="93">
        <v>0</v>
      </c>
      <c r="EO139" s="94" t="s">
        <v>589</v>
      </c>
      <c r="EP139" s="22"/>
      <c r="EQ139" s="80">
        <v>0</v>
      </c>
      <c r="ER139" s="80">
        <v>0</v>
      </c>
      <c r="ES139" s="93">
        <v>0</v>
      </c>
      <c r="ET139" s="94" t="s">
        <v>589</v>
      </c>
      <c r="EU139" s="46"/>
      <c r="EV139" s="80">
        <v>0</v>
      </c>
      <c r="EW139" s="80">
        <v>0</v>
      </c>
      <c r="EX139" s="93">
        <v>0</v>
      </c>
      <c r="EY139" s="94" t="s">
        <v>589</v>
      </c>
      <c r="EZ139" s="22"/>
      <c r="FA139" s="22"/>
      <c r="FB139" s="13"/>
      <c r="FC139" s="80">
        <v>-0.14799999999999969</v>
      </c>
      <c r="FD139" s="80">
        <v>-1.0820000000000007</v>
      </c>
      <c r="FE139" s="93">
        <v>0.93400000000000105</v>
      </c>
      <c r="FF139" s="94">
        <v>-0.86321626617375269</v>
      </c>
      <c r="FG139" s="22"/>
      <c r="FH139" s="80">
        <v>-0.14799999999999969</v>
      </c>
      <c r="FI139" s="80">
        <v>-1.0820000000000007</v>
      </c>
      <c r="FJ139" s="93">
        <v>0.93400000000000105</v>
      </c>
      <c r="FK139" s="94">
        <v>-0.86321626617375269</v>
      </c>
      <c r="FL139" s="46"/>
      <c r="FM139" s="80">
        <v>0</v>
      </c>
      <c r="FN139" s="80">
        <v>0</v>
      </c>
      <c r="FO139" s="93">
        <v>0</v>
      </c>
      <c r="FP139" s="94" t="s">
        <v>589</v>
      </c>
      <c r="FQ139" s="22"/>
      <c r="FR139" s="22"/>
      <c r="FS139" s="13"/>
    </row>
    <row r="140" spans="1:175" x14ac:dyDescent="0.2">
      <c r="A140" s="42">
        <v>727</v>
      </c>
      <c r="B140" s="46"/>
      <c r="C140" s="46"/>
      <c r="D140" s="46" t="str">
        <f>VLOOKUP($A140&amp;D$1,TEXTDF,(SPRCODE="DE")*2+(SPRCODE="FR")*3,FALSE)</f>
        <v>Zinsgarantien</v>
      </c>
      <c r="E140" s="46"/>
      <c r="F140" s="80">
        <f t="shared" si="51"/>
        <v>-205395.70299999998</v>
      </c>
      <c r="G140" s="80">
        <f t="shared" si="51"/>
        <v>162245.734</v>
      </c>
      <c r="H140" s="93">
        <f t="shared" si="52"/>
        <v>-367641.43699999998</v>
      </c>
      <c r="I140" s="94">
        <f t="shared" si="53"/>
        <v>-2.2659544133222016</v>
      </c>
      <c r="J140" s="22"/>
      <c r="K140" s="80">
        <f t="shared" si="66"/>
        <v>-219816.41099999999</v>
      </c>
      <c r="L140" s="80">
        <f t="shared" si="67"/>
        <v>174295.367</v>
      </c>
      <c r="M140" s="93">
        <f t="shared" si="54"/>
        <v>-394111.77799999999</v>
      </c>
      <c r="N140" s="94">
        <f t="shared" si="55"/>
        <v>-2.2611718531795511</v>
      </c>
      <c r="O140" s="46"/>
      <c r="P140" s="80">
        <f t="shared" si="68"/>
        <v>14420.708000000001</v>
      </c>
      <c r="Q140" s="80">
        <f t="shared" si="69"/>
        <v>-12049.633</v>
      </c>
      <c r="R140" s="93">
        <f t="shared" si="56"/>
        <v>26470.341</v>
      </c>
      <c r="S140" s="94">
        <f t="shared" si="57"/>
        <v>-2.1967757026292833</v>
      </c>
      <c r="T140" s="22"/>
      <c r="U140" s="22"/>
      <c r="V140" s="13"/>
      <c r="W140" s="80">
        <v>0</v>
      </c>
      <c r="X140" s="80">
        <v>0</v>
      </c>
      <c r="Y140" s="93">
        <v>0</v>
      </c>
      <c r="Z140" s="94" t="s">
        <v>589</v>
      </c>
      <c r="AA140" s="22"/>
      <c r="AB140" s="80">
        <v>0</v>
      </c>
      <c r="AC140" s="80">
        <v>0</v>
      </c>
      <c r="AD140" s="93">
        <v>0</v>
      </c>
      <c r="AE140" s="94" t="s">
        <v>589</v>
      </c>
      <c r="AF140" s="46"/>
      <c r="AG140" s="80">
        <v>0</v>
      </c>
      <c r="AH140" s="80">
        <v>0</v>
      </c>
      <c r="AI140" s="93">
        <v>0</v>
      </c>
      <c r="AJ140" s="94" t="s">
        <v>589</v>
      </c>
      <c r="AK140" s="22"/>
      <c r="AL140" s="22"/>
      <c r="AM140" s="13"/>
      <c r="AN140" s="80">
        <v>-60000</v>
      </c>
      <c r="AO140" s="80">
        <v>0</v>
      </c>
      <c r="AP140" s="93">
        <v>-60000</v>
      </c>
      <c r="AQ140" s="94" t="s">
        <v>589</v>
      </c>
      <c r="AR140" s="22"/>
      <c r="AS140" s="80">
        <v>-60000</v>
      </c>
      <c r="AT140" s="80">
        <v>0</v>
      </c>
      <c r="AU140" s="93">
        <v>-60000</v>
      </c>
      <c r="AV140" s="94" t="s">
        <v>589</v>
      </c>
      <c r="AW140" s="46"/>
      <c r="AX140" s="80">
        <v>0</v>
      </c>
      <c r="AY140" s="80">
        <v>0</v>
      </c>
      <c r="AZ140" s="93">
        <v>0</v>
      </c>
      <c r="BA140" s="94" t="s">
        <v>589</v>
      </c>
      <c r="BB140" s="22"/>
      <c r="BC140" s="22"/>
      <c r="BD140" s="13"/>
      <c r="BE140" s="80">
        <v>-43000</v>
      </c>
      <c r="BF140" s="80">
        <v>-68800</v>
      </c>
      <c r="BG140" s="93">
        <v>25800</v>
      </c>
      <c r="BH140" s="94">
        <v>-0.375</v>
      </c>
      <c r="BI140" s="22"/>
      <c r="BJ140" s="80">
        <v>-38000</v>
      </c>
      <c r="BK140" s="80">
        <v>-44700</v>
      </c>
      <c r="BL140" s="93">
        <v>6700</v>
      </c>
      <c r="BM140" s="94">
        <v>-0.14988814317673382</v>
      </c>
      <c r="BN140" s="46"/>
      <c r="BO140" s="80">
        <v>-5000</v>
      </c>
      <c r="BP140" s="80">
        <v>-24100</v>
      </c>
      <c r="BQ140" s="93">
        <v>19100</v>
      </c>
      <c r="BR140" s="94">
        <v>-0.79253112033195017</v>
      </c>
      <c r="BS140" s="22"/>
      <c r="BT140" s="22"/>
      <c r="BU140" s="13"/>
      <c r="BV140" s="80">
        <v>0</v>
      </c>
      <c r="BW140" s="80">
        <v>0</v>
      </c>
      <c r="BX140" s="93">
        <v>0</v>
      </c>
      <c r="BY140" s="94" t="s">
        <v>589</v>
      </c>
      <c r="BZ140" s="22"/>
      <c r="CA140" s="80">
        <v>0</v>
      </c>
      <c r="CB140" s="80">
        <v>0</v>
      </c>
      <c r="CC140" s="93">
        <v>0</v>
      </c>
      <c r="CD140" s="94" t="s">
        <v>589</v>
      </c>
      <c r="CE140" s="46"/>
      <c r="CF140" s="80">
        <v>0</v>
      </c>
      <c r="CG140" s="80">
        <v>0</v>
      </c>
      <c r="CH140" s="93">
        <v>0</v>
      </c>
      <c r="CI140" s="94" t="s">
        <v>589</v>
      </c>
      <c r="CJ140" s="22"/>
      <c r="CK140" s="22"/>
      <c r="CL140" s="13"/>
      <c r="CM140" s="80">
        <v>-75800</v>
      </c>
      <c r="CN140" s="80">
        <v>21000</v>
      </c>
      <c r="CO140" s="93">
        <v>-96800</v>
      </c>
      <c r="CP140" s="94">
        <v>-4.6095238095238091</v>
      </c>
      <c r="CQ140" s="22"/>
      <c r="CR140" s="80">
        <v>-95600</v>
      </c>
      <c r="CS140" s="80">
        <v>18500</v>
      </c>
      <c r="CT140" s="93">
        <v>-114100</v>
      </c>
      <c r="CU140" s="94">
        <v>-6.1675675675675672</v>
      </c>
      <c r="CV140" s="46"/>
      <c r="CW140" s="80">
        <v>19800</v>
      </c>
      <c r="CX140" s="80">
        <v>2500</v>
      </c>
      <c r="CY140" s="93">
        <v>17300</v>
      </c>
      <c r="CZ140" s="94">
        <v>6.92</v>
      </c>
      <c r="DA140" s="22"/>
      <c r="DB140" s="22"/>
      <c r="DC140" s="13"/>
      <c r="DD140" s="80">
        <v>-13050</v>
      </c>
      <c r="DE140" s="80">
        <v>-4560</v>
      </c>
      <c r="DF140" s="93">
        <v>-8490</v>
      </c>
      <c r="DG140" s="94">
        <v>1.861842105263158</v>
      </c>
      <c r="DH140" s="22"/>
      <c r="DI140" s="80">
        <v>-13050</v>
      </c>
      <c r="DJ140" s="80">
        <v>-4560</v>
      </c>
      <c r="DK140" s="93">
        <v>-8490</v>
      </c>
      <c r="DL140" s="94">
        <v>1.861842105263158</v>
      </c>
      <c r="DM140" s="46"/>
      <c r="DN140" s="80">
        <v>0</v>
      </c>
      <c r="DO140" s="80">
        <v>0</v>
      </c>
      <c r="DP140" s="93">
        <v>0</v>
      </c>
      <c r="DQ140" s="94" t="s">
        <v>589</v>
      </c>
      <c r="DR140" s="22"/>
      <c r="DS140" s="22"/>
      <c r="DT140" s="13"/>
      <c r="DU140" s="80">
        <v>0</v>
      </c>
      <c r="DV140" s="80">
        <v>0</v>
      </c>
      <c r="DW140" s="93">
        <v>0</v>
      </c>
      <c r="DX140" s="94" t="s">
        <v>589</v>
      </c>
      <c r="DY140" s="22"/>
      <c r="DZ140" s="80">
        <v>0</v>
      </c>
      <c r="EA140" s="80">
        <v>0</v>
      </c>
      <c r="EB140" s="93">
        <v>0</v>
      </c>
      <c r="EC140" s="94" t="s">
        <v>589</v>
      </c>
      <c r="ED140" s="46"/>
      <c r="EE140" s="80">
        <v>0</v>
      </c>
      <c r="EF140" s="80">
        <v>0</v>
      </c>
      <c r="EG140" s="93">
        <v>0</v>
      </c>
      <c r="EH140" s="94" t="s">
        <v>589</v>
      </c>
      <c r="EI140" s="22"/>
      <c r="EJ140" s="22"/>
      <c r="EK140" s="13"/>
      <c r="EL140" s="80">
        <v>-13545.703</v>
      </c>
      <c r="EM140" s="80">
        <v>214605.734</v>
      </c>
      <c r="EN140" s="93">
        <v>-228151.43700000001</v>
      </c>
      <c r="EO140" s="94">
        <v>-1.0631190171274734</v>
      </c>
      <c r="EP140" s="22"/>
      <c r="EQ140" s="80">
        <v>-13166.411</v>
      </c>
      <c r="ER140" s="80">
        <v>205055.367</v>
      </c>
      <c r="ES140" s="93">
        <v>-218221.77799999999</v>
      </c>
      <c r="ET140" s="94">
        <v>-1.0642090533528927</v>
      </c>
      <c r="EU140" s="46"/>
      <c r="EV140" s="80">
        <v>-379.29199999999997</v>
      </c>
      <c r="EW140" s="80">
        <v>9550.3670000000002</v>
      </c>
      <c r="EX140" s="93">
        <v>-9929.6589999999997</v>
      </c>
      <c r="EY140" s="94">
        <v>-1.0397149135734784</v>
      </c>
      <c r="EZ140" s="22"/>
      <c r="FA140" s="22"/>
      <c r="FB140" s="13"/>
      <c r="FC140" s="80">
        <v>0</v>
      </c>
      <c r="FD140" s="80">
        <v>0</v>
      </c>
      <c r="FE140" s="93">
        <v>0</v>
      </c>
      <c r="FF140" s="94" t="s">
        <v>589</v>
      </c>
      <c r="FG140" s="22"/>
      <c r="FH140" s="80">
        <v>0</v>
      </c>
      <c r="FI140" s="80">
        <v>0</v>
      </c>
      <c r="FJ140" s="93">
        <v>0</v>
      </c>
      <c r="FK140" s="94" t="s">
        <v>589</v>
      </c>
      <c r="FL140" s="46"/>
      <c r="FM140" s="80">
        <v>0</v>
      </c>
      <c r="FN140" s="80">
        <v>0</v>
      </c>
      <c r="FO140" s="93">
        <v>0</v>
      </c>
      <c r="FP140" s="94" t="s">
        <v>589</v>
      </c>
      <c r="FQ140" s="22"/>
      <c r="FR140" s="22"/>
      <c r="FS140" s="13"/>
    </row>
    <row r="141" spans="1:175" x14ac:dyDescent="0.2">
      <c r="A141" s="42">
        <v>728</v>
      </c>
      <c r="B141" s="46"/>
      <c r="C141" s="46"/>
      <c r="D141" s="86" t="str">
        <f>VLOOKUP($A141&amp;D$1,TEXTDF,(SPRCODE="DE")*2+(SPRCODE="FR")*3,FALSE)</f>
        <v>Auflösung Teuerungsrückstellungen zugunsten Verstärkungen</v>
      </c>
      <c r="E141" s="46"/>
      <c r="F141" s="80">
        <f t="shared" si="51"/>
        <v>8000</v>
      </c>
      <c r="G141" s="80">
        <f t="shared" si="51"/>
        <v>779304.90950945963</v>
      </c>
      <c r="H141" s="93">
        <f t="shared" si="52"/>
        <v>-771304.90950945963</v>
      </c>
      <c r="I141" s="94">
        <f t="shared" si="53"/>
        <v>-0.98973444167696101</v>
      </c>
      <c r="J141" s="22"/>
      <c r="K141" s="80">
        <f t="shared" si="66"/>
        <v>8000</v>
      </c>
      <c r="L141" s="80">
        <f t="shared" si="67"/>
        <v>739537.24150945968</v>
      </c>
      <c r="M141" s="93">
        <f t="shared" si="54"/>
        <v>-731537.24150945968</v>
      </c>
      <c r="N141" s="94">
        <f t="shared" si="55"/>
        <v>-0.98918242442575133</v>
      </c>
      <c r="O141" s="46"/>
      <c r="P141" s="80">
        <f t="shared" si="68"/>
        <v>0</v>
      </c>
      <c r="Q141" s="80">
        <f t="shared" si="69"/>
        <v>39767.667999999998</v>
      </c>
      <c r="R141" s="93">
        <f t="shared" si="56"/>
        <v>-39767.667999999998</v>
      </c>
      <c r="S141" s="94">
        <f t="shared" si="57"/>
        <v>-1</v>
      </c>
      <c r="T141" s="22"/>
      <c r="U141" s="22"/>
      <c r="V141" s="13"/>
      <c r="W141" s="80">
        <v>0</v>
      </c>
      <c r="X141" s="80">
        <v>150000</v>
      </c>
      <c r="Y141" s="93">
        <v>-150000</v>
      </c>
      <c r="Z141" s="94">
        <v>-1</v>
      </c>
      <c r="AA141" s="22"/>
      <c r="AB141" s="80">
        <v>0</v>
      </c>
      <c r="AC141" s="80">
        <v>136332.33199999999</v>
      </c>
      <c r="AD141" s="93">
        <v>-136332.33199999999</v>
      </c>
      <c r="AE141" s="94">
        <v>-1</v>
      </c>
      <c r="AF141" s="46"/>
      <c r="AG141" s="80">
        <v>0</v>
      </c>
      <c r="AH141" s="80">
        <v>13667.668</v>
      </c>
      <c r="AI141" s="93">
        <v>-13667.668</v>
      </c>
      <c r="AJ141" s="94">
        <v>-1</v>
      </c>
      <c r="AK141" s="22"/>
      <c r="AL141" s="22"/>
      <c r="AM141" s="13"/>
      <c r="AN141" s="80">
        <v>0</v>
      </c>
      <c r="AO141" s="80">
        <v>300000</v>
      </c>
      <c r="AP141" s="93">
        <v>-300000</v>
      </c>
      <c r="AQ141" s="94">
        <v>-1</v>
      </c>
      <c r="AR141" s="22"/>
      <c r="AS141" s="80">
        <v>0</v>
      </c>
      <c r="AT141" s="80">
        <v>300000</v>
      </c>
      <c r="AU141" s="93">
        <v>-300000</v>
      </c>
      <c r="AV141" s="94">
        <v>-1</v>
      </c>
      <c r="AW141" s="46"/>
      <c r="AX141" s="80">
        <v>0</v>
      </c>
      <c r="AY141" s="80">
        <v>0</v>
      </c>
      <c r="AZ141" s="93">
        <v>0</v>
      </c>
      <c r="BA141" s="94" t="s">
        <v>589</v>
      </c>
      <c r="BB141" s="22"/>
      <c r="BC141" s="22"/>
      <c r="BD141" s="13"/>
      <c r="BE141" s="80">
        <v>0</v>
      </c>
      <c r="BF141" s="80">
        <v>49600</v>
      </c>
      <c r="BG141" s="93">
        <v>-49600</v>
      </c>
      <c r="BH141" s="94">
        <v>-1</v>
      </c>
      <c r="BI141" s="22"/>
      <c r="BJ141" s="80">
        <v>0</v>
      </c>
      <c r="BK141" s="80">
        <v>23500</v>
      </c>
      <c r="BL141" s="93">
        <v>-23500</v>
      </c>
      <c r="BM141" s="94">
        <v>-1</v>
      </c>
      <c r="BN141" s="46"/>
      <c r="BO141" s="80">
        <v>0</v>
      </c>
      <c r="BP141" s="80">
        <v>26100</v>
      </c>
      <c r="BQ141" s="93">
        <v>-26100</v>
      </c>
      <c r="BR141" s="94">
        <v>-1</v>
      </c>
      <c r="BS141" s="22"/>
      <c r="BT141" s="22"/>
      <c r="BU141" s="13"/>
      <c r="BV141" s="80">
        <v>0</v>
      </c>
      <c r="BW141" s="80">
        <v>74512.426000000007</v>
      </c>
      <c r="BX141" s="93">
        <v>-74512.426000000007</v>
      </c>
      <c r="BY141" s="94">
        <v>-1</v>
      </c>
      <c r="BZ141" s="22"/>
      <c r="CA141" s="80">
        <v>0</v>
      </c>
      <c r="CB141" s="80">
        <v>74512.426000000007</v>
      </c>
      <c r="CC141" s="93">
        <v>-74512.426000000007</v>
      </c>
      <c r="CD141" s="94">
        <v>-1</v>
      </c>
      <c r="CE141" s="46"/>
      <c r="CF141" s="80">
        <v>0</v>
      </c>
      <c r="CG141" s="80">
        <v>0</v>
      </c>
      <c r="CH141" s="93">
        <v>0</v>
      </c>
      <c r="CI141" s="94" t="s">
        <v>589</v>
      </c>
      <c r="CJ141" s="22"/>
      <c r="CK141" s="22"/>
      <c r="CL141" s="13"/>
      <c r="CM141" s="80">
        <v>3000</v>
      </c>
      <c r="CN141" s="80">
        <v>67500</v>
      </c>
      <c r="CO141" s="93">
        <v>-64500</v>
      </c>
      <c r="CP141" s="94">
        <v>-0.9555555555555556</v>
      </c>
      <c r="CQ141" s="22"/>
      <c r="CR141" s="80">
        <v>3000</v>
      </c>
      <c r="CS141" s="80">
        <v>67500</v>
      </c>
      <c r="CT141" s="93">
        <v>-64500</v>
      </c>
      <c r="CU141" s="94">
        <v>-0.9555555555555556</v>
      </c>
      <c r="CV141" s="46"/>
      <c r="CW141" s="80">
        <v>0</v>
      </c>
      <c r="CX141" s="80">
        <v>0</v>
      </c>
      <c r="CY141" s="93">
        <v>0</v>
      </c>
      <c r="CZ141" s="94" t="s">
        <v>589</v>
      </c>
      <c r="DA141" s="22"/>
      <c r="DB141" s="22"/>
      <c r="DC141" s="13"/>
      <c r="DD141" s="80">
        <v>5000</v>
      </c>
      <c r="DE141" s="80">
        <v>16810</v>
      </c>
      <c r="DF141" s="93">
        <v>-11810</v>
      </c>
      <c r="DG141" s="94">
        <v>-0.70255800118976808</v>
      </c>
      <c r="DH141" s="22"/>
      <c r="DI141" s="80">
        <v>5000</v>
      </c>
      <c r="DJ141" s="80">
        <v>16810</v>
      </c>
      <c r="DK141" s="93">
        <v>-11810</v>
      </c>
      <c r="DL141" s="94">
        <v>-0.70255800118976808</v>
      </c>
      <c r="DM141" s="46"/>
      <c r="DN141" s="80">
        <v>0</v>
      </c>
      <c r="DO141" s="80">
        <v>0</v>
      </c>
      <c r="DP141" s="93">
        <v>0</v>
      </c>
      <c r="DQ141" s="94" t="s">
        <v>589</v>
      </c>
      <c r="DR141" s="22"/>
      <c r="DS141" s="22"/>
      <c r="DT141" s="13"/>
      <c r="DU141" s="80">
        <v>0</v>
      </c>
      <c r="DV141" s="80">
        <v>120882.48350945965</v>
      </c>
      <c r="DW141" s="93">
        <v>-120882.48350945965</v>
      </c>
      <c r="DX141" s="94">
        <v>-1</v>
      </c>
      <c r="DY141" s="22"/>
      <c r="DZ141" s="80">
        <v>0</v>
      </c>
      <c r="EA141" s="80">
        <v>120882.48350945965</v>
      </c>
      <c r="EB141" s="93">
        <v>-120882.48350945965</v>
      </c>
      <c r="EC141" s="94">
        <v>-1</v>
      </c>
      <c r="ED141" s="46"/>
      <c r="EE141" s="80">
        <v>0</v>
      </c>
      <c r="EF141" s="80">
        <v>0</v>
      </c>
      <c r="EG141" s="93">
        <v>0</v>
      </c>
      <c r="EH141" s="94" t="s">
        <v>589</v>
      </c>
      <c r="EI141" s="22"/>
      <c r="EJ141" s="22"/>
      <c r="EK141" s="13"/>
      <c r="EL141" s="80">
        <v>0</v>
      </c>
      <c r="EM141" s="80">
        <v>0</v>
      </c>
      <c r="EN141" s="93">
        <v>0</v>
      </c>
      <c r="EO141" s="94" t="s">
        <v>589</v>
      </c>
      <c r="EP141" s="22"/>
      <c r="EQ141" s="80">
        <v>0</v>
      </c>
      <c r="ER141" s="80">
        <v>0</v>
      </c>
      <c r="ES141" s="93">
        <v>0</v>
      </c>
      <c r="ET141" s="94" t="s">
        <v>589</v>
      </c>
      <c r="EU141" s="46"/>
      <c r="EV141" s="80">
        <v>0</v>
      </c>
      <c r="EW141" s="80">
        <v>0</v>
      </c>
      <c r="EX141" s="93">
        <v>0</v>
      </c>
      <c r="EY141" s="94" t="s">
        <v>589</v>
      </c>
      <c r="EZ141" s="22"/>
      <c r="FA141" s="22"/>
      <c r="FB141" s="13"/>
      <c r="FC141" s="80">
        <v>0</v>
      </c>
      <c r="FD141" s="80">
        <v>0</v>
      </c>
      <c r="FE141" s="93">
        <v>0</v>
      </c>
      <c r="FF141" s="94" t="s">
        <v>589</v>
      </c>
      <c r="FG141" s="22"/>
      <c r="FH141" s="80">
        <v>0</v>
      </c>
      <c r="FI141" s="80">
        <v>0</v>
      </c>
      <c r="FJ141" s="93">
        <v>0</v>
      </c>
      <c r="FK141" s="94" t="s">
        <v>589</v>
      </c>
      <c r="FL141" s="46"/>
      <c r="FM141" s="80">
        <v>0</v>
      </c>
      <c r="FN141" s="80">
        <v>0</v>
      </c>
      <c r="FO141" s="93">
        <v>0</v>
      </c>
      <c r="FP141" s="94" t="s">
        <v>589</v>
      </c>
      <c r="FQ141" s="22"/>
      <c r="FR141" s="22"/>
      <c r="FS141" s="13"/>
    </row>
    <row r="142" spans="1:175" x14ac:dyDescent="0.2">
      <c r="A142" s="42">
        <v>729</v>
      </c>
      <c r="B142" s="46"/>
      <c r="C142" s="46"/>
      <c r="D142" s="46" t="str">
        <f>VLOOKUP($A142&amp;D$1,TEXTDF,(SPRCODE="DE")*2+(SPRCODE="FR")*3,FALSE)</f>
        <v>Wertschwankungen Kapitalanlagen</v>
      </c>
      <c r="E142" s="46"/>
      <c r="F142" s="80">
        <f t="shared" si="51"/>
        <v>-48850</v>
      </c>
      <c r="G142" s="80">
        <f t="shared" si="51"/>
        <v>-147176.51061249388</v>
      </c>
      <c r="H142" s="93">
        <f t="shared" si="52"/>
        <v>98326.510612493876</v>
      </c>
      <c r="I142" s="94">
        <f t="shared" si="53"/>
        <v>-0.66808562183799247</v>
      </c>
      <c r="J142" s="22"/>
      <c r="K142" s="80">
        <f t="shared" si="66"/>
        <v>-53350</v>
      </c>
      <c r="L142" s="80">
        <f t="shared" si="67"/>
        <v>-146176.51061249388</v>
      </c>
      <c r="M142" s="93">
        <f t="shared" si="54"/>
        <v>92826.510612493876</v>
      </c>
      <c r="N142" s="94">
        <f t="shared" si="55"/>
        <v>-0.63503028101807679</v>
      </c>
      <c r="O142" s="46"/>
      <c r="P142" s="80">
        <f t="shared" si="68"/>
        <v>4500</v>
      </c>
      <c r="Q142" s="80">
        <f t="shared" si="69"/>
        <v>-1000</v>
      </c>
      <c r="R142" s="93">
        <f t="shared" si="56"/>
        <v>5500</v>
      </c>
      <c r="S142" s="94">
        <f t="shared" si="57"/>
        <v>-5.5</v>
      </c>
      <c r="T142" s="22"/>
      <c r="U142" s="22"/>
      <c r="V142" s="13"/>
      <c r="W142" s="80">
        <v>0</v>
      </c>
      <c r="X142" s="80">
        <v>0</v>
      </c>
      <c r="Y142" s="93">
        <v>0</v>
      </c>
      <c r="Z142" s="94" t="s">
        <v>589</v>
      </c>
      <c r="AA142" s="22"/>
      <c r="AB142" s="80">
        <v>0</v>
      </c>
      <c r="AC142" s="80">
        <v>0</v>
      </c>
      <c r="AD142" s="93">
        <v>0</v>
      </c>
      <c r="AE142" s="94" t="s">
        <v>589</v>
      </c>
      <c r="AF142" s="46"/>
      <c r="AG142" s="80">
        <v>0</v>
      </c>
      <c r="AH142" s="80">
        <v>0</v>
      </c>
      <c r="AI142" s="93">
        <v>0</v>
      </c>
      <c r="AJ142" s="94" t="s">
        <v>589</v>
      </c>
      <c r="AK142" s="22"/>
      <c r="AL142" s="22"/>
      <c r="AM142" s="13"/>
      <c r="AN142" s="80">
        <v>-56000</v>
      </c>
      <c r="AO142" s="80">
        <v>0</v>
      </c>
      <c r="AP142" s="93">
        <v>-56000</v>
      </c>
      <c r="AQ142" s="94" t="s">
        <v>589</v>
      </c>
      <c r="AR142" s="22"/>
      <c r="AS142" s="80">
        <v>-56000</v>
      </c>
      <c r="AT142" s="80">
        <v>0</v>
      </c>
      <c r="AU142" s="93">
        <v>-56000</v>
      </c>
      <c r="AV142" s="94" t="s">
        <v>589</v>
      </c>
      <c r="AW142" s="46"/>
      <c r="AX142" s="80">
        <v>0</v>
      </c>
      <c r="AY142" s="80">
        <v>0</v>
      </c>
      <c r="AZ142" s="93">
        <v>0</v>
      </c>
      <c r="BA142" s="94" t="s">
        <v>589</v>
      </c>
      <c r="BB142" s="22"/>
      <c r="BC142" s="22"/>
      <c r="BD142" s="13"/>
      <c r="BE142" s="80">
        <v>0</v>
      </c>
      <c r="BF142" s="80">
        <v>0</v>
      </c>
      <c r="BG142" s="93">
        <v>0</v>
      </c>
      <c r="BH142" s="94" t="s">
        <v>589</v>
      </c>
      <c r="BI142" s="22"/>
      <c r="BJ142" s="80">
        <v>0</v>
      </c>
      <c r="BK142" s="80">
        <v>0</v>
      </c>
      <c r="BL142" s="93">
        <v>0</v>
      </c>
      <c r="BM142" s="94" t="s">
        <v>589</v>
      </c>
      <c r="BN142" s="46"/>
      <c r="BO142" s="80">
        <v>0</v>
      </c>
      <c r="BP142" s="80">
        <v>0</v>
      </c>
      <c r="BQ142" s="93">
        <v>0</v>
      </c>
      <c r="BR142" s="94" t="s">
        <v>589</v>
      </c>
      <c r="BS142" s="22"/>
      <c r="BT142" s="22"/>
      <c r="BU142" s="13"/>
      <c r="BV142" s="80">
        <v>0</v>
      </c>
      <c r="BW142" s="80">
        <v>0</v>
      </c>
      <c r="BX142" s="93">
        <v>0</v>
      </c>
      <c r="BY142" s="94" t="s">
        <v>589</v>
      </c>
      <c r="BZ142" s="22"/>
      <c r="CA142" s="80">
        <v>0</v>
      </c>
      <c r="CB142" s="80">
        <v>0</v>
      </c>
      <c r="CC142" s="93">
        <v>0</v>
      </c>
      <c r="CD142" s="94" t="s">
        <v>589</v>
      </c>
      <c r="CE142" s="46"/>
      <c r="CF142" s="80">
        <v>0</v>
      </c>
      <c r="CG142" s="80">
        <v>0</v>
      </c>
      <c r="CH142" s="93">
        <v>0</v>
      </c>
      <c r="CI142" s="94" t="s">
        <v>589</v>
      </c>
      <c r="CJ142" s="22"/>
      <c r="CK142" s="22"/>
      <c r="CL142" s="13"/>
      <c r="CM142" s="80">
        <v>7500</v>
      </c>
      <c r="CN142" s="80">
        <v>-92000</v>
      </c>
      <c r="CO142" s="93">
        <v>99500</v>
      </c>
      <c r="CP142" s="94">
        <v>-1.0815217391304348</v>
      </c>
      <c r="CQ142" s="22"/>
      <c r="CR142" s="80">
        <v>3000</v>
      </c>
      <c r="CS142" s="80">
        <v>-91000</v>
      </c>
      <c r="CT142" s="93">
        <v>94000</v>
      </c>
      <c r="CU142" s="94">
        <v>-1.0329670329670331</v>
      </c>
      <c r="CV142" s="46"/>
      <c r="CW142" s="80">
        <v>4500</v>
      </c>
      <c r="CX142" s="80">
        <v>-1000</v>
      </c>
      <c r="CY142" s="93">
        <v>5500</v>
      </c>
      <c r="CZ142" s="94">
        <v>-5.5</v>
      </c>
      <c r="DA142" s="22"/>
      <c r="DB142" s="22"/>
      <c r="DC142" s="13"/>
      <c r="DD142" s="80">
        <v>0</v>
      </c>
      <c r="DE142" s="80">
        <v>0</v>
      </c>
      <c r="DF142" s="93">
        <v>0</v>
      </c>
      <c r="DG142" s="94" t="s">
        <v>589</v>
      </c>
      <c r="DH142" s="22"/>
      <c r="DI142" s="80">
        <v>0</v>
      </c>
      <c r="DJ142" s="80">
        <v>0</v>
      </c>
      <c r="DK142" s="93">
        <v>0</v>
      </c>
      <c r="DL142" s="94" t="s">
        <v>589</v>
      </c>
      <c r="DM142" s="46"/>
      <c r="DN142" s="80">
        <v>0</v>
      </c>
      <c r="DO142" s="80">
        <v>0</v>
      </c>
      <c r="DP142" s="93">
        <v>0</v>
      </c>
      <c r="DQ142" s="94" t="s">
        <v>589</v>
      </c>
      <c r="DR142" s="22"/>
      <c r="DS142" s="22"/>
      <c r="DT142" s="13"/>
      <c r="DU142" s="80">
        <v>0</v>
      </c>
      <c r="DV142" s="80">
        <v>-55276.510612493883</v>
      </c>
      <c r="DW142" s="93">
        <v>55276.510612493883</v>
      </c>
      <c r="DX142" s="94">
        <v>-1</v>
      </c>
      <c r="DY142" s="22"/>
      <c r="DZ142" s="80">
        <v>0</v>
      </c>
      <c r="EA142" s="80">
        <v>-55276.510612493883</v>
      </c>
      <c r="EB142" s="93">
        <v>55276.510612493883</v>
      </c>
      <c r="EC142" s="94">
        <v>-1</v>
      </c>
      <c r="ED142" s="46"/>
      <c r="EE142" s="80">
        <v>0</v>
      </c>
      <c r="EF142" s="80">
        <v>0</v>
      </c>
      <c r="EG142" s="93">
        <v>0</v>
      </c>
      <c r="EH142" s="94" t="s">
        <v>589</v>
      </c>
      <c r="EI142" s="22"/>
      <c r="EJ142" s="22"/>
      <c r="EK142" s="13"/>
      <c r="EL142" s="80">
        <v>0</v>
      </c>
      <c r="EM142" s="80">
        <v>0</v>
      </c>
      <c r="EN142" s="93">
        <v>0</v>
      </c>
      <c r="EO142" s="94" t="s">
        <v>589</v>
      </c>
      <c r="EP142" s="22"/>
      <c r="EQ142" s="80">
        <v>0</v>
      </c>
      <c r="ER142" s="80">
        <v>0</v>
      </c>
      <c r="ES142" s="93">
        <v>0</v>
      </c>
      <c r="ET142" s="94" t="s">
        <v>589</v>
      </c>
      <c r="EU142" s="46"/>
      <c r="EV142" s="80">
        <v>0</v>
      </c>
      <c r="EW142" s="80">
        <v>0</v>
      </c>
      <c r="EX142" s="93">
        <v>0</v>
      </c>
      <c r="EY142" s="94" t="s">
        <v>589</v>
      </c>
      <c r="EZ142" s="22"/>
      <c r="FA142" s="22"/>
      <c r="FB142" s="13"/>
      <c r="FC142" s="80">
        <v>-350</v>
      </c>
      <c r="FD142" s="80">
        <v>100</v>
      </c>
      <c r="FE142" s="93">
        <v>-450</v>
      </c>
      <c r="FF142" s="94">
        <v>-4.5</v>
      </c>
      <c r="FG142" s="22"/>
      <c r="FH142" s="80">
        <v>-350</v>
      </c>
      <c r="FI142" s="80">
        <v>100</v>
      </c>
      <c r="FJ142" s="93">
        <v>-450</v>
      </c>
      <c r="FK142" s="94">
        <v>-4.5</v>
      </c>
      <c r="FL142" s="46"/>
      <c r="FM142" s="80">
        <v>0</v>
      </c>
      <c r="FN142" s="80">
        <v>0</v>
      </c>
      <c r="FO142" s="93">
        <v>0</v>
      </c>
      <c r="FP142" s="94" t="s">
        <v>589</v>
      </c>
      <c r="FQ142" s="22"/>
      <c r="FR142" s="22"/>
      <c r="FS142" s="13"/>
    </row>
    <row r="143" spans="1:175" x14ac:dyDescent="0.2">
      <c r="A143" s="42">
        <v>730</v>
      </c>
      <c r="B143" s="46"/>
      <c r="C143" s="86" t="str">
        <f>VLOOKUP($A143&amp;C$1,TEXTDF,(SPRCODE="DE")*2+(SPRCODE="FR")*3,FALSE)</f>
        <v>im Risikoprozess</v>
      </c>
      <c r="D143" s="46"/>
      <c r="E143" s="46"/>
      <c r="F143" s="80">
        <f t="shared" si="51"/>
        <v>-84834.903948786305</v>
      </c>
      <c r="G143" s="80">
        <f t="shared" si="51"/>
        <v>109442.87589378913</v>
      </c>
      <c r="H143" s="93">
        <f t="shared" si="52"/>
        <v>-194277.77984257543</v>
      </c>
      <c r="I143" s="94">
        <f t="shared" si="53"/>
        <v>-1.7751523637876248</v>
      </c>
      <c r="J143" s="22"/>
      <c r="K143" s="80">
        <f>+SUBTOTAL(9,K144:K149)</f>
        <v>-50985.019746449347</v>
      </c>
      <c r="L143" s="80">
        <f>+SUBTOTAL(9,L144:L149)</f>
        <v>84895.536704333368</v>
      </c>
      <c r="M143" s="93">
        <f t="shared" si="54"/>
        <v>-135880.55645078272</v>
      </c>
      <c r="N143" s="94">
        <f t="shared" si="55"/>
        <v>-1.600561840182664</v>
      </c>
      <c r="O143" s="46"/>
      <c r="P143" s="80">
        <f>+SUBTOTAL(9,P144:P149)</f>
        <v>-33849.884202336958</v>
      </c>
      <c r="Q143" s="80">
        <f>+SUBTOTAL(9,Q144:Q149)</f>
        <v>24547.339189455757</v>
      </c>
      <c r="R143" s="93">
        <f t="shared" si="56"/>
        <v>-58397.223391792715</v>
      </c>
      <c r="S143" s="94">
        <f t="shared" si="57"/>
        <v>-2.3789634771037456</v>
      </c>
      <c r="T143" s="22"/>
      <c r="U143" s="22"/>
      <c r="V143" s="13"/>
      <c r="W143" s="80">
        <v>-34708.454999999994</v>
      </c>
      <c r="X143" s="80">
        <v>-19624.34</v>
      </c>
      <c r="Y143" s="93">
        <v>-15084.114999999994</v>
      </c>
      <c r="Z143" s="94">
        <v>0.76864317475135446</v>
      </c>
      <c r="AA143" s="22"/>
      <c r="AB143" s="80">
        <v>-32254.516598191327</v>
      </c>
      <c r="AC143" s="80">
        <v>-21542.473395666639</v>
      </c>
      <c r="AD143" s="93">
        <v>-10712.043202524688</v>
      </c>
      <c r="AE143" s="94">
        <v>0.49725224238547572</v>
      </c>
      <c r="AF143" s="46"/>
      <c r="AG143" s="80">
        <v>-2453.9384018086703</v>
      </c>
      <c r="AH143" s="80">
        <v>1918.1333956666388</v>
      </c>
      <c r="AI143" s="93">
        <v>-4372.0717974753088</v>
      </c>
      <c r="AJ143" s="94">
        <v>-2.2793366756204225</v>
      </c>
      <c r="AK143" s="22"/>
      <c r="AL143" s="22"/>
      <c r="AM143" s="13"/>
      <c r="AN143" s="80">
        <v>35576.433288900989</v>
      </c>
      <c r="AO143" s="80">
        <v>152442.25</v>
      </c>
      <c r="AP143" s="93">
        <v>-116865.816711099</v>
      </c>
      <c r="AQ143" s="94">
        <v>-0.76662353587079046</v>
      </c>
      <c r="AR143" s="22"/>
      <c r="AS143" s="80">
        <v>32115.678015200985</v>
      </c>
      <c r="AT143" s="80">
        <v>141688.01</v>
      </c>
      <c r="AU143" s="93">
        <v>-109572.33198479902</v>
      </c>
      <c r="AV143" s="94">
        <v>-0.77333524540854948</v>
      </c>
      <c r="AW143" s="46"/>
      <c r="AX143" s="80">
        <v>3460.7552737000019</v>
      </c>
      <c r="AY143" s="80">
        <v>10754.24</v>
      </c>
      <c r="AZ143" s="93">
        <v>-7293.4847262999974</v>
      </c>
      <c r="BA143" s="94">
        <v>-0.67819620226998822</v>
      </c>
      <c r="BB143" s="22"/>
      <c r="BC143" s="22"/>
      <c r="BD143" s="13"/>
      <c r="BE143" s="80">
        <v>9300</v>
      </c>
      <c r="BF143" s="80">
        <v>2400</v>
      </c>
      <c r="BG143" s="93">
        <v>6900</v>
      </c>
      <c r="BH143" s="94">
        <v>2.875</v>
      </c>
      <c r="BI143" s="22"/>
      <c r="BJ143" s="80">
        <v>10500</v>
      </c>
      <c r="BK143" s="80">
        <v>4800</v>
      </c>
      <c r="BL143" s="93">
        <v>5700</v>
      </c>
      <c r="BM143" s="94">
        <v>1.1875</v>
      </c>
      <c r="BN143" s="46"/>
      <c r="BO143" s="80">
        <v>-1200</v>
      </c>
      <c r="BP143" s="80">
        <v>-2400</v>
      </c>
      <c r="BQ143" s="93">
        <v>1200</v>
      </c>
      <c r="BR143" s="94">
        <v>-0.5</v>
      </c>
      <c r="BS143" s="22"/>
      <c r="BT143" s="22"/>
      <c r="BU143" s="13"/>
      <c r="BV143" s="80">
        <v>-73559.165999999997</v>
      </c>
      <c r="BW143" s="80">
        <v>-31009.531999999999</v>
      </c>
      <c r="BX143" s="93">
        <v>-42549.633999999998</v>
      </c>
      <c r="BY143" s="94">
        <v>1.3721469256614385</v>
      </c>
      <c r="BZ143" s="22"/>
      <c r="CA143" s="80">
        <v>-62250</v>
      </c>
      <c r="CB143" s="80">
        <v>-41700</v>
      </c>
      <c r="CC143" s="93">
        <v>-20550</v>
      </c>
      <c r="CD143" s="94">
        <v>0.4928057553956835</v>
      </c>
      <c r="CE143" s="46"/>
      <c r="CF143" s="80">
        <v>-11309.166000000001</v>
      </c>
      <c r="CG143" s="80">
        <v>10690.467999999999</v>
      </c>
      <c r="CH143" s="93">
        <v>-21999.633999999998</v>
      </c>
      <c r="CI143" s="94">
        <v>-2.0578737993509737</v>
      </c>
      <c r="CJ143" s="22"/>
      <c r="CK143" s="22"/>
      <c r="CL143" s="13"/>
      <c r="CM143" s="80">
        <v>3833.2278600000004</v>
      </c>
      <c r="CN143" s="80">
        <v>1390.8384499999997</v>
      </c>
      <c r="CO143" s="93">
        <v>2442.3894100000007</v>
      </c>
      <c r="CP143" s="94">
        <v>1.7560554282921941</v>
      </c>
      <c r="CQ143" s="22"/>
      <c r="CR143" s="80">
        <v>1450.0001000000002</v>
      </c>
      <c r="CS143" s="80">
        <v>1100.0000999999997</v>
      </c>
      <c r="CT143" s="93">
        <v>350.00000000000045</v>
      </c>
      <c r="CU143" s="94">
        <v>0.31818178925620155</v>
      </c>
      <c r="CV143" s="46"/>
      <c r="CW143" s="80">
        <v>2383.2277600000002</v>
      </c>
      <c r="CX143" s="80">
        <v>290.83834999999999</v>
      </c>
      <c r="CY143" s="93">
        <v>2092.3894100000002</v>
      </c>
      <c r="CZ143" s="94">
        <v>7.1943380575498388</v>
      </c>
      <c r="DA143" s="22"/>
      <c r="DB143" s="22"/>
      <c r="DC143" s="13"/>
      <c r="DD143" s="80">
        <v>-3250</v>
      </c>
      <c r="DE143" s="80">
        <v>-450</v>
      </c>
      <c r="DF143" s="93">
        <v>-2800</v>
      </c>
      <c r="DG143" s="94">
        <v>6.2222222222222223</v>
      </c>
      <c r="DH143" s="22"/>
      <c r="DI143" s="80">
        <v>-3250</v>
      </c>
      <c r="DJ143" s="80">
        <v>-450</v>
      </c>
      <c r="DK143" s="93">
        <v>-2800</v>
      </c>
      <c r="DL143" s="94">
        <v>6.2222222222222223</v>
      </c>
      <c r="DM143" s="46"/>
      <c r="DN143" s="80">
        <v>0</v>
      </c>
      <c r="DO143" s="80">
        <v>0</v>
      </c>
      <c r="DP143" s="93">
        <v>0</v>
      </c>
      <c r="DQ143" s="94" t="s">
        <v>589</v>
      </c>
      <c r="DR143" s="22"/>
      <c r="DS143" s="22"/>
      <c r="DT143" s="13"/>
      <c r="DU143" s="80">
        <v>-21196.371697687282</v>
      </c>
      <c r="DV143" s="80">
        <v>-2936.7429562108773</v>
      </c>
      <c r="DW143" s="93">
        <v>-18259.628741476405</v>
      </c>
      <c r="DX143" s="94">
        <v>6.2176462202316234</v>
      </c>
      <c r="DY143" s="22"/>
      <c r="DZ143" s="80">
        <v>1703.8187365410049</v>
      </c>
      <c r="EA143" s="80">
        <v>0</v>
      </c>
      <c r="EB143" s="93">
        <v>1703.8187365410049</v>
      </c>
      <c r="EC143" s="94" t="s">
        <v>589</v>
      </c>
      <c r="ED143" s="46"/>
      <c r="EE143" s="80">
        <v>-22900.190434228287</v>
      </c>
      <c r="EF143" s="80">
        <v>-2936.7429562108773</v>
      </c>
      <c r="EG143" s="93">
        <v>-19963.44747801741</v>
      </c>
      <c r="EH143" s="94">
        <v>6.7978191403496817</v>
      </c>
      <c r="EI143" s="22"/>
      <c r="EJ143" s="22"/>
      <c r="EK143" s="13"/>
      <c r="EL143" s="80">
        <v>-1830.5723999999984</v>
      </c>
      <c r="EM143" s="80">
        <v>6230.4023999999981</v>
      </c>
      <c r="EN143" s="93">
        <v>-8060.9747999999963</v>
      </c>
      <c r="EO143" s="94">
        <v>-1.2938128683309442</v>
      </c>
      <c r="EP143" s="22"/>
      <c r="EQ143" s="80">
        <v>0</v>
      </c>
      <c r="ER143" s="80">
        <v>0</v>
      </c>
      <c r="ES143" s="93">
        <v>0</v>
      </c>
      <c r="ET143" s="94" t="s">
        <v>589</v>
      </c>
      <c r="EU143" s="46"/>
      <c r="EV143" s="80">
        <v>-1830.5723999999984</v>
      </c>
      <c r="EW143" s="80">
        <v>6230.4023999999981</v>
      </c>
      <c r="EX143" s="93">
        <v>-8060.9747999999963</v>
      </c>
      <c r="EY143" s="94">
        <v>-1.2938128683309442</v>
      </c>
      <c r="EZ143" s="22"/>
      <c r="FA143" s="22"/>
      <c r="FB143" s="13"/>
      <c r="FC143" s="80">
        <v>1000</v>
      </c>
      <c r="FD143" s="80">
        <v>1000</v>
      </c>
      <c r="FE143" s="93">
        <v>0</v>
      </c>
      <c r="FF143" s="94">
        <v>0</v>
      </c>
      <c r="FG143" s="22"/>
      <c r="FH143" s="80">
        <v>1000</v>
      </c>
      <c r="FI143" s="80">
        <v>1000</v>
      </c>
      <c r="FJ143" s="93">
        <v>0</v>
      </c>
      <c r="FK143" s="94">
        <v>0</v>
      </c>
      <c r="FL143" s="46"/>
      <c r="FM143" s="80">
        <v>0</v>
      </c>
      <c r="FN143" s="80">
        <v>0</v>
      </c>
      <c r="FO143" s="93">
        <v>0</v>
      </c>
      <c r="FP143" s="94" t="s">
        <v>589</v>
      </c>
      <c r="FQ143" s="22"/>
      <c r="FR143" s="22"/>
      <c r="FS143" s="13"/>
    </row>
    <row r="144" spans="1:175" x14ac:dyDescent="0.2">
      <c r="A144" s="42">
        <v>731</v>
      </c>
      <c r="B144" s="46"/>
      <c r="C144" s="46"/>
      <c r="D144" s="46" t="str">
        <f t="shared" ref="D144:D149" si="70">VLOOKUP($A144&amp;D$1,TEXTDF,(SPRCODE="DE")*2+(SPRCODE="FR")*3,FALSE)</f>
        <v>Gemeldete noch nicht erledigte Versicherungsfälle  c)</v>
      </c>
      <c r="E144" s="46"/>
      <c r="F144" s="80">
        <f t="shared" si="51"/>
        <v>-48994.628758119878</v>
      </c>
      <c r="G144" s="80">
        <f t="shared" si="51"/>
        <v>127991.63763817979</v>
      </c>
      <c r="H144" s="93">
        <f t="shared" si="52"/>
        <v>-176986.26639629967</v>
      </c>
      <c r="I144" s="94">
        <f t="shared" si="53"/>
        <v>-1.382795545570118</v>
      </c>
      <c r="J144" s="22"/>
      <c r="K144" s="80">
        <f t="shared" ref="K144:K152" si="71">+AB144*$G$5+AS144*$H$5+BJ144*$I$5+CA144*$K$5+CR144*$L$5+DI144*$M$5+DZ144*$N$5+EQ144*$P$5+FH144*$Q$5</f>
        <v>-35085.701723574981</v>
      </c>
      <c r="L144" s="80">
        <f t="shared" ref="L144:L152" si="72">+AC144*$G$5+AT144*$H$5+BK144*$I$5+CB144*$K$5+CS144*$L$5+DJ144*$M$5+EA144*$N$5+ER144*$P$5+FI144*$Q$5</f>
        <v>109077.3195509158</v>
      </c>
      <c r="M144" s="93">
        <f t="shared" si="54"/>
        <v>-144163.02127449078</v>
      </c>
      <c r="N144" s="94">
        <f t="shared" si="55"/>
        <v>-1.3216590017799021</v>
      </c>
      <c r="O144" s="46"/>
      <c r="P144" s="80">
        <f t="shared" ref="P144:P152" si="73">+AG144*$G$5+AX144*$H$5+BO144*$I$5+CF144*$K$5+CW144*$L$5+DN144*$M$5+EE144*$N$5+EV144*$P$5+FM144*$Q$5</f>
        <v>-13908.927034544899</v>
      </c>
      <c r="Q144" s="80">
        <f t="shared" ref="Q144:Q152" si="74">+AH144*$G$5+AY144*$H$5+BP144*$I$5+CG144*$K$5+CX144*$L$5+DO144*$M$5+EF144*$N$5+EW144*$P$5+FN144*$Q$5</f>
        <v>18914.318087264</v>
      </c>
      <c r="R144" s="93">
        <f t="shared" si="56"/>
        <v>-32823.245121808897</v>
      </c>
      <c r="S144" s="94">
        <f t="shared" si="57"/>
        <v>-1.7353649743212527</v>
      </c>
      <c r="T144" s="22"/>
      <c r="U144" s="22"/>
      <c r="V144" s="13"/>
      <c r="W144" s="80">
        <v>-36176.633999999998</v>
      </c>
      <c r="X144" s="80">
        <v>-18800</v>
      </c>
      <c r="Y144" s="93">
        <v>-17376.633999999998</v>
      </c>
      <c r="Z144" s="94">
        <v>0.92428904255319133</v>
      </c>
      <c r="AA144" s="22"/>
      <c r="AB144" s="80">
        <v>-32343.273000000001</v>
      </c>
      <c r="AC144" s="80">
        <v>-17172.571</v>
      </c>
      <c r="AD144" s="93">
        <v>-15170.702000000001</v>
      </c>
      <c r="AE144" s="94">
        <v>0.88342636638392702</v>
      </c>
      <c r="AF144" s="46"/>
      <c r="AG144" s="80">
        <v>-3833.3609999999999</v>
      </c>
      <c r="AH144" s="80">
        <v>-1627.4290000000001</v>
      </c>
      <c r="AI144" s="93">
        <v>-2205.9319999999998</v>
      </c>
      <c r="AJ144" s="94">
        <v>1.355470499788316</v>
      </c>
      <c r="AK144" s="22"/>
      <c r="AL144" s="22"/>
      <c r="AM144" s="13"/>
      <c r="AN144" s="80">
        <v>35576.433288901018</v>
      </c>
      <c r="AO144" s="80">
        <v>152442.25</v>
      </c>
      <c r="AP144" s="93">
        <v>-116865.81671109897</v>
      </c>
      <c r="AQ144" s="94">
        <v>-0.76662353587079024</v>
      </c>
      <c r="AR144" s="22"/>
      <c r="AS144" s="80">
        <v>32115.678015201018</v>
      </c>
      <c r="AT144" s="80">
        <v>141688.01</v>
      </c>
      <c r="AU144" s="93">
        <v>-109572.33198479899</v>
      </c>
      <c r="AV144" s="94">
        <v>-0.77333524540854925</v>
      </c>
      <c r="AW144" s="46"/>
      <c r="AX144" s="80">
        <v>3460.7552737000019</v>
      </c>
      <c r="AY144" s="80">
        <v>10754.24</v>
      </c>
      <c r="AZ144" s="93">
        <v>-7293.4847262999974</v>
      </c>
      <c r="BA144" s="94">
        <v>-0.67819620226998822</v>
      </c>
      <c r="BB144" s="22"/>
      <c r="BC144" s="22"/>
      <c r="BD144" s="13"/>
      <c r="BE144" s="80">
        <v>0</v>
      </c>
      <c r="BF144" s="80">
        <v>0</v>
      </c>
      <c r="BG144" s="93">
        <v>0</v>
      </c>
      <c r="BH144" s="94" t="s">
        <v>589</v>
      </c>
      <c r="BI144" s="22"/>
      <c r="BJ144" s="80">
        <v>0</v>
      </c>
      <c r="BK144" s="80">
        <v>0</v>
      </c>
      <c r="BL144" s="93">
        <v>0</v>
      </c>
      <c r="BM144" s="94" t="s">
        <v>589</v>
      </c>
      <c r="BN144" s="46"/>
      <c r="BO144" s="80">
        <v>0</v>
      </c>
      <c r="BP144" s="80">
        <v>0</v>
      </c>
      <c r="BQ144" s="93">
        <v>0</v>
      </c>
      <c r="BR144" s="94" t="s">
        <v>589</v>
      </c>
      <c r="BS144" s="22"/>
      <c r="BT144" s="22"/>
      <c r="BU144" s="13"/>
      <c r="BV144" s="80">
        <v>-27709.166000000001</v>
      </c>
      <c r="BW144" s="80">
        <v>11990.467999999999</v>
      </c>
      <c r="BX144" s="93">
        <v>-39699.633999999998</v>
      </c>
      <c r="BY144" s="94">
        <v>-3.3109328176348081</v>
      </c>
      <c r="BZ144" s="22"/>
      <c r="CA144" s="80">
        <v>-18400</v>
      </c>
      <c r="CB144" s="80">
        <v>1300</v>
      </c>
      <c r="CC144" s="93">
        <v>-19700</v>
      </c>
      <c r="CD144" s="94">
        <v>-15.153846153846153</v>
      </c>
      <c r="CE144" s="46"/>
      <c r="CF144" s="80">
        <v>-9309.1660000000011</v>
      </c>
      <c r="CG144" s="80">
        <v>10690.467999999999</v>
      </c>
      <c r="CH144" s="93">
        <v>-19999.633999999998</v>
      </c>
      <c r="CI144" s="94">
        <v>-1.8707912506730295</v>
      </c>
      <c r="CJ144" s="22"/>
      <c r="CK144" s="22"/>
      <c r="CL144" s="13"/>
      <c r="CM144" s="80">
        <v>0</v>
      </c>
      <c r="CN144" s="80">
        <v>0</v>
      </c>
      <c r="CO144" s="93">
        <v>0</v>
      </c>
      <c r="CP144" s="94" t="s">
        <v>589</v>
      </c>
      <c r="CQ144" s="22"/>
      <c r="CR144" s="80">
        <v>0</v>
      </c>
      <c r="CS144" s="80">
        <v>0</v>
      </c>
      <c r="CT144" s="93">
        <v>0</v>
      </c>
      <c r="CU144" s="94" t="s">
        <v>589</v>
      </c>
      <c r="CV144" s="46"/>
      <c r="CW144" s="80">
        <v>0</v>
      </c>
      <c r="CX144" s="80">
        <v>0</v>
      </c>
      <c r="CY144" s="93">
        <v>0</v>
      </c>
      <c r="CZ144" s="94" t="s">
        <v>589</v>
      </c>
      <c r="DA144" s="22"/>
      <c r="DB144" s="22"/>
      <c r="DC144" s="13"/>
      <c r="DD144" s="80">
        <v>1500</v>
      </c>
      <c r="DE144" s="80">
        <v>700</v>
      </c>
      <c r="DF144" s="93">
        <v>800</v>
      </c>
      <c r="DG144" s="94">
        <v>1.1428571428571428</v>
      </c>
      <c r="DH144" s="22"/>
      <c r="DI144" s="80">
        <v>1500</v>
      </c>
      <c r="DJ144" s="80">
        <v>700</v>
      </c>
      <c r="DK144" s="93">
        <v>800</v>
      </c>
      <c r="DL144" s="94">
        <v>1.1428571428571428</v>
      </c>
      <c r="DM144" s="46"/>
      <c r="DN144" s="80">
        <v>0</v>
      </c>
      <c r="DO144" s="80">
        <v>0</v>
      </c>
      <c r="DP144" s="93">
        <v>0</v>
      </c>
      <c r="DQ144" s="94" t="s">
        <v>589</v>
      </c>
      <c r="DR144" s="22"/>
      <c r="DS144" s="22"/>
      <c r="DT144" s="13"/>
      <c r="DU144" s="80">
        <v>-22185.262047020897</v>
      </c>
      <c r="DV144" s="80">
        <v>-18341.080361820208</v>
      </c>
      <c r="DW144" s="93">
        <v>-3844.1816852006887</v>
      </c>
      <c r="DX144" s="94">
        <v>0.20959407021643872</v>
      </c>
      <c r="DY144" s="22"/>
      <c r="DZ144" s="80">
        <v>-17958.106738775998</v>
      </c>
      <c r="EA144" s="80">
        <v>-17438.11944908421</v>
      </c>
      <c r="EB144" s="93">
        <v>-519.98728969178774</v>
      </c>
      <c r="EC144" s="94">
        <v>2.9819000334872392E-2</v>
      </c>
      <c r="ED144" s="46"/>
      <c r="EE144" s="80">
        <v>-4227.1553082448991</v>
      </c>
      <c r="EF144" s="80">
        <v>-902.96091273599814</v>
      </c>
      <c r="EG144" s="93">
        <v>-3324.1943955089009</v>
      </c>
      <c r="EH144" s="94">
        <v>3.6814377550812187</v>
      </c>
      <c r="EI144" s="22"/>
      <c r="EJ144" s="22"/>
      <c r="EK144" s="13"/>
      <c r="EL144" s="80">
        <v>0</v>
      </c>
      <c r="EM144" s="80">
        <v>0</v>
      </c>
      <c r="EN144" s="93">
        <v>0</v>
      </c>
      <c r="EO144" s="94" t="s">
        <v>589</v>
      </c>
      <c r="EP144" s="22"/>
      <c r="EQ144" s="80">
        <v>0</v>
      </c>
      <c r="ER144" s="80">
        <v>0</v>
      </c>
      <c r="ES144" s="93">
        <v>0</v>
      </c>
      <c r="ET144" s="94" t="s">
        <v>589</v>
      </c>
      <c r="EU144" s="46"/>
      <c r="EV144" s="80">
        <v>0</v>
      </c>
      <c r="EW144" s="80">
        <v>0</v>
      </c>
      <c r="EX144" s="93">
        <v>0</v>
      </c>
      <c r="EY144" s="94" t="s">
        <v>589</v>
      </c>
      <c r="EZ144" s="22"/>
      <c r="FA144" s="22"/>
      <c r="FB144" s="13"/>
      <c r="FC144" s="80">
        <v>0</v>
      </c>
      <c r="FD144" s="80">
        <v>0</v>
      </c>
      <c r="FE144" s="93">
        <v>0</v>
      </c>
      <c r="FF144" s="94" t="s">
        <v>589</v>
      </c>
      <c r="FG144" s="22"/>
      <c r="FH144" s="80">
        <v>0</v>
      </c>
      <c r="FI144" s="80">
        <v>0</v>
      </c>
      <c r="FJ144" s="93">
        <v>0</v>
      </c>
      <c r="FK144" s="94" t="s">
        <v>589</v>
      </c>
      <c r="FL144" s="46"/>
      <c r="FM144" s="80">
        <v>0</v>
      </c>
      <c r="FN144" s="80">
        <v>0</v>
      </c>
      <c r="FO144" s="93">
        <v>0</v>
      </c>
      <c r="FP144" s="94" t="s">
        <v>589</v>
      </c>
      <c r="FQ144" s="22"/>
      <c r="FR144" s="22"/>
      <c r="FS144" s="13"/>
    </row>
    <row r="145" spans="1:175" x14ac:dyDescent="0.2">
      <c r="A145" s="42">
        <v>732</v>
      </c>
      <c r="B145" s="46"/>
      <c r="C145" s="46"/>
      <c r="D145" s="46" t="str">
        <f t="shared" si="70"/>
        <v>Eingetretene noch nicht gemeldete Versicherungsfälle</v>
      </c>
      <c r="E145" s="46"/>
      <c r="F145" s="80">
        <f t="shared" si="51"/>
        <v>-5362.5498630281982</v>
      </c>
      <c r="G145" s="80">
        <f t="shared" si="51"/>
        <v>129.27512548966479</v>
      </c>
      <c r="H145" s="93">
        <f t="shared" si="52"/>
        <v>-5491.8249885178629</v>
      </c>
      <c r="I145" s="94">
        <f t="shared" si="53"/>
        <v>-42.481683678248835</v>
      </c>
      <c r="J145" s="22"/>
      <c r="K145" s="80">
        <f t="shared" si="71"/>
        <v>14061.894877125673</v>
      </c>
      <c r="L145" s="80">
        <f t="shared" si="72"/>
        <v>21033.299078297903</v>
      </c>
      <c r="M145" s="93">
        <f t="shared" si="54"/>
        <v>-6971.4042011722304</v>
      </c>
      <c r="N145" s="94">
        <f t="shared" si="55"/>
        <v>-0.33144606441532065</v>
      </c>
      <c r="O145" s="46"/>
      <c r="P145" s="80">
        <f t="shared" si="73"/>
        <v>-19424.444740153871</v>
      </c>
      <c r="Q145" s="80">
        <f t="shared" si="74"/>
        <v>-20904.023952808238</v>
      </c>
      <c r="R145" s="93">
        <f t="shared" si="56"/>
        <v>1479.5792126543674</v>
      </c>
      <c r="S145" s="94">
        <f t="shared" si="57"/>
        <v>-7.0779636303258342E-2</v>
      </c>
      <c r="T145" s="22"/>
      <c r="U145" s="22"/>
      <c r="V145" s="13"/>
      <c r="W145" s="80">
        <v>-2438.145</v>
      </c>
      <c r="X145" s="80">
        <v>-2124.34</v>
      </c>
      <c r="Y145" s="93">
        <v>-313.80499999999984</v>
      </c>
      <c r="Z145" s="94">
        <v>0.14771882090437494</v>
      </c>
      <c r="AA145" s="22"/>
      <c r="AB145" s="80">
        <v>-2100.0305981913289</v>
      </c>
      <c r="AC145" s="80">
        <v>-1826.4763956666391</v>
      </c>
      <c r="AD145" s="93">
        <v>-273.5542025246898</v>
      </c>
      <c r="AE145" s="94">
        <v>0.14977155093474193</v>
      </c>
      <c r="AF145" s="46"/>
      <c r="AG145" s="80">
        <v>-338.11440180867106</v>
      </c>
      <c r="AH145" s="80">
        <v>-297.86360433336114</v>
      </c>
      <c r="AI145" s="93">
        <v>-40.250797475309923</v>
      </c>
      <c r="AJ145" s="94">
        <v>0.13513164042110448</v>
      </c>
      <c r="AK145" s="22"/>
      <c r="AL145" s="22"/>
      <c r="AM145" s="13"/>
      <c r="AN145" s="80">
        <v>0</v>
      </c>
      <c r="AO145" s="80">
        <v>0</v>
      </c>
      <c r="AP145" s="93">
        <v>0</v>
      </c>
      <c r="AQ145" s="94" t="s">
        <v>589</v>
      </c>
      <c r="AR145" s="22"/>
      <c r="AS145" s="80">
        <v>0</v>
      </c>
      <c r="AT145" s="80">
        <v>0</v>
      </c>
      <c r="AU145" s="93">
        <v>0</v>
      </c>
      <c r="AV145" s="94" t="s">
        <v>589</v>
      </c>
      <c r="AW145" s="46"/>
      <c r="AX145" s="80">
        <v>0</v>
      </c>
      <c r="AY145" s="80">
        <v>0</v>
      </c>
      <c r="AZ145" s="93">
        <v>0</v>
      </c>
      <c r="BA145" s="94" t="s">
        <v>589</v>
      </c>
      <c r="BB145" s="22"/>
      <c r="BC145" s="22"/>
      <c r="BD145" s="13"/>
      <c r="BE145" s="80">
        <v>9300</v>
      </c>
      <c r="BF145" s="80">
        <v>2400</v>
      </c>
      <c r="BG145" s="93">
        <v>6900</v>
      </c>
      <c r="BH145" s="94">
        <v>2.875</v>
      </c>
      <c r="BI145" s="22"/>
      <c r="BJ145" s="80">
        <v>10500</v>
      </c>
      <c r="BK145" s="80">
        <v>4800</v>
      </c>
      <c r="BL145" s="93">
        <v>5700</v>
      </c>
      <c r="BM145" s="94">
        <v>1.1875</v>
      </c>
      <c r="BN145" s="46"/>
      <c r="BO145" s="80">
        <v>-1200</v>
      </c>
      <c r="BP145" s="80">
        <v>-2400</v>
      </c>
      <c r="BQ145" s="93">
        <v>1200</v>
      </c>
      <c r="BR145" s="94">
        <v>-0.5</v>
      </c>
      <c r="BS145" s="22"/>
      <c r="BT145" s="22"/>
      <c r="BU145" s="13"/>
      <c r="BV145" s="80">
        <v>0</v>
      </c>
      <c r="BW145" s="80">
        <v>0</v>
      </c>
      <c r="BX145" s="93">
        <v>0</v>
      </c>
      <c r="BY145" s="94" t="s">
        <v>589</v>
      </c>
      <c r="BZ145" s="22"/>
      <c r="CA145" s="80">
        <v>0</v>
      </c>
      <c r="CB145" s="80">
        <v>0</v>
      </c>
      <c r="CC145" s="93">
        <v>0</v>
      </c>
      <c r="CD145" s="94" t="s">
        <v>589</v>
      </c>
      <c r="CE145" s="46"/>
      <c r="CF145" s="80">
        <v>0</v>
      </c>
      <c r="CG145" s="80">
        <v>0</v>
      </c>
      <c r="CH145" s="93">
        <v>0</v>
      </c>
      <c r="CI145" s="94" t="s">
        <v>589</v>
      </c>
      <c r="CJ145" s="22"/>
      <c r="CK145" s="22"/>
      <c r="CL145" s="13"/>
      <c r="CM145" s="80">
        <v>0</v>
      </c>
      <c r="CN145" s="80">
        <v>0</v>
      </c>
      <c r="CO145" s="93">
        <v>0</v>
      </c>
      <c r="CP145" s="94" t="s">
        <v>589</v>
      </c>
      <c r="CQ145" s="22"/>
      <c r="CR145" s="80">
        <v>0</v>
      </c>
      <c r="CS145" s="80">
        <v>0</v>
      </c>
      <c r="CT145" s="93">
        <v>0</v>
      </c>
      <c r="CU145" s="94" t="s">
        <v>589</v>
      </c>
      <c r="CV145" s="46"/>
      <c r="CW145" s="80">
        <v>0</v>
      </c>
      <c r="CX145" s="80">
        <v>0</v>
      </c>
      <c r="CY145" s="93">
        <v>0</v>
      </c>
      <c r="CZ145" s="94" t="s">
        <v>589</v>
      </c>
      <c r="DA145" s="22"/>
      <c r="DB145" s="22"/>
      <c r="DC145" s="13"/>
      <c r="DD145" s="80">
        <v>0</v>
      </c>
      <c r="DE145" s="80">
        <v>0</v>
      </c>
      <c r="DF145" s="93">
        <v>0</v>
      </c>
      <c r="DG145" s="94" t="s">
        <v>589</v>
      </c>
      <c r="DH145" s="22"/>
      <c r="DI145" s="80">
        <v>0</v>
      </c>
      <c r="DJ145" s="80">
        <v>0</v>
      </c>
      <c r="DK145" s="93">
        <v>0</v>
      </c>
      <c r="DL145" s="94" t="s">
        <v>589</v>
      </c>
      <c r="DM145" s="46"/>
      <c r="DN145" s="80">
        <v>0</v>
      </c>
      <c r="DO145" s="80">
        <v>0</v>
      </c>
      <c r="DP145" s="93">
        <v>0</v>
      </c>
      <c r="DQ145" s="94" t="s">
        <v>589</v>
      </c>
      <c r="DR145" s="22"/>
      <c r="DS145" s="22"/>
      <c r="DT145" s="13"/>
      <c r="DU145" s="80">
        <v>-13224.404863028198</v>
      </c>
      <c r="DV145" s="80">
        <v>-1146.3848745103351</v>
      </c>
      <c r="DW145" s="93">
        <v>-12078.019988517863</v>
      </c>
      <c r="DX145" s="94">
        <v>10.535746115524114</v>
      </c>
      <c r="DY145" s="22"/>
      <c r="DZ145" s="80">
        <v>4661.9254753170017</v>
      </c>
      <c r="EA145" s="80">
        <v>17059.775473964542</v>
      </c>
      <c r="EB145" s="93">
        <v>-12397.84999864754</v>
      </c>
      <c r="EC145" s="94">
        <v>-0.72672996298036208</v>
      </c>
      <c r="ED145" s="46"/>
      <c r="EE145" s="80">
        <v>-17886.3303383452</v>
      </c>
      <c r="EF145" s="80">
        <v>-18206.160348474878</v>
      </c>
      <c r="EG145" s="93">
        <v>319.83001012967725</v>
      </c>
      <c r="EH145" s="94">
        <v>-1.756713134499388E-2</v>
      </c>
      <c r="EI145" s="22"/>
      <c r="EJ145" s="22"/>
      <c r="EK145" s="13"/>
      <c r="EL145" s="80">
        <v>0</v>
      </c>
      <c r="EM145" s="80">
        <v>0</v>
      </c>
      <c r="EN145" s="93">
        <v>0</v>
      </c>
      <c r="EO145" s="94" t="s">
        <v>589</v>
      </c>
      <c r="EP145" s="22"/>
      <c r="EQ145" s="80">
        <v>0</v>
      </c>
      <c r="ER145" s="80">
        <v>0</v>
      </c>
      <c r="ES145" s="93">
        <v>0</v>
      </c>
      <c r="ET145" s="94" t="s">
        <v>589</v>
      </c>
      <c r="EU145" s="46"/>
      <c r="EV145" s="80">
        <v>0</v>
      </c>
      <c r="EW145" s="80">
        <v>0</v>
      </c>
      <c r="EX145" s="93">
        <v>0</v>
      </c>
      <c r="EY145" s="94" t="s">
        <v>589</v>
      </c>
      <c r="EZ145" s="22"/>
      <c r="FA145" s="22"/>
      <c r="FB145" s="13"/>
      <c r="FC145" s="80">
        <v>1000</v>
      </c>
      <c r="FD145" s="80">
        <v>1000</v>
      </c>
      <c r="FE145" s="93">
        <v>0</v>
      </c>
      <c r="FF145" s="94">
        <v>0</v>
      </c>
      <c r="FG145" s="22"/>
      <c r="FH145" s="80">
        <v>1000</v>
      </c>
      <c r="FI145" s="80">
        <v>1000</v>
      </c>
      <c r="FJ145" s="93">
        <v>0</v>
      </c>
      <c r="FK145" s="94">
        <v>0</v>
      </c>
      <c r="FL145" s="46"/>
      <c r="FM145" s="80">
        <v>0</v>
      </c>
      <c r="FN145" s="80">
        <v>0</v>
      </c>
      <c r="FO145" s="93">
        <v>0</v>
      </c>
      <c r="FP145" s="94" t="s">
        <v>589</v>
      </c>
      <c r="FQ145" s="22"/>
      <c r="FR145" s="22"/>
      <c r="FS145" s="13"/>
    </row>
    <row r="146" spans="1:175" x14ac:dyDescent="0.2">
      <c r="A146" s="42">
        <v>733</v>
      </c>
      <c r="B146" s="46"/>
      <c r="C146" s="46"/>
      <c r="D146" s="46" t="str">
        <f t="shared" si="70"/>
        <v>Schadenschwankungen</v>
      </c>
      <c r="E146" s="46"/>
      <c r="F146" s="80">
        <f t="shared" si="51"/>
        <v>-25727.725327638193</v>
      </c>
      <c r="G146" s="80">
        <f t="shared" si="51"/>
        <v>-38397.340424120586</v>
      </c>
      <c r="H146" s="93">
        <f t="shared" si="52"/>
        <v>12669.615096482394</v>
      </c>
      <c r="I146" s="94">
        <f t="shared" si="53"/>
        <v>-0.32996074614906268</v>
      </c>
      <c r="J146" s="22"/>
      <c r="K146" s="80">
        <f t="shared" si="71"/>
        <v>-25211.212900000006</v>
      </c>
      <c r="L146" s="80">
        <f t="shared" si="72"/>
        <v>-64934.385479120581</v>
      </c>
      <c r="M146" s="93">
        <f t="shared" si="54"/>
        <v>39723.172579120575</v>
      </c>
      <c r="N146" s="94">
        <f t="shared" si="55"/>
        <v>-0.61174325876839819</v>
      </c>
      <c r="O146" s="46"/>
      <c r="P146" s="80">
        <f t="shared" si="73"/>
        <v>-516.51242763818777</v>
      </c>
      <c r="Q146" s="80">
        <f t="shared" si="74"/>
        <v>26537.045054999995</v>
      </c>
      <c r="R146" s="93">
        <f t="shared" si="56"/>
        <v>-27053.557482638182</v>
      </c>
      <c r="S146" s="94">
        <f t="shared" si="57"/>
        <v>-1.019463826005031</v>
      </c>
      <c r="T146" s="22"/>
      <c r="U146" s="22"/>
      <c r="V146" s="13"/>
      <c r="W146" s="80">
        <v>3906.3239999999996</v>
      </c>
      <c r="X146" s="80">
        <v>1300</v>
      </c>
      <c r="Y146" s="93">
        <v>2606.3239999999996</v>
      </c>
      <c r="Z146" s="94">
        <v>2.0048646153846152</v>
      </c>
      <c r="AA146" s="22"/>
      <c r="AB146" s="80">
        <v>2188.7869999999998</v>
      </c>
      <c r="AC146" s="80">
        <v>-2543.4259999999999</v>
      </c>
      <c r="AD146" s="93">
        <v>4732.2129999999997</v>
      </c>
      <c r="AE146" s="94">
        <v>-1.8605664171082625</v>
      </c>
      <c r="AF146" s="46"/>
      <c r="AG146" s="80">
        <v>1717.537</v>
      </c>
      <c r="AH146" s="80">
        <v>3843.4259999999999</v>
      </c>
      <c r="AI146" s="93">
        <v>-2125.8890000000001</v>
      </c>
      <c r="AJ146" s="94">
        <v>-0.55312343726664692</v>
      </c>
      <c r="AK146" s="22"/>
      <c r="AL146" s="22"/>
      <c r="AM146" s="13"/>
      <c r="AN146" s="80">
        <v>0</v>
      </c>
      <c r="AO146" s="80">
        <v>0</v>
      </c>
      <c r="AP146" s="93">
        <v>0</v>
      </c>
      <c r="AQ146" s="94" t="s">
        <v>589</v>
      </c>
      <c r="AR146" s="22"/>
      <c r="AS146" s="80">
        <v>0</v>
      </c>
      <c r="AT146" s="80">
        <v>0</v>
      </c>
      <c r="AU146" s="93">
        <v>0</v>
      </c>
      <c r="AV146" s="94" t="s">
        <v>589</v>
      </c>
      <c r="AW146" s="46"/>
      <c r="AX146" s="80">
        <v>0</v>
      </c>
      <c r="AY146" s="80">
        <v>0</v>
      </c>
      <c r="AZ146" s="93">
        <v>0</v>
      </c>
      <c r="BA146" s="94" t="s">
        <v>589</v>
      </c>
      <c r="BB146" s="22"/>
      <c r="BC146" s="22"/>
      <c r="BD146" s="13"/>
      <c r="BE146" s="80">
        <v>0</v>
      </c>
      <c r="BF146" s="80">
        <v>0</v>
      </c>
      <c r="BG146" s="93">
        <v>0</v>
      </c>
      <c r="BH146" s="94" t="s">
        <v>589</v>
      </c>
      <c r="BI146" s="22"/>
      <c r="BJ146" s="80">
        <v>0</v>
      </c>
      <c r="BK146" s="80">
        <v>0</v>
      </c>
      <c r="BL146" s="93">
        <v>0</v>
      </c>
      <c r="BM146" s="94" t="s">
        <v>589</v>
      </c>
      <c r="BN146" s="46"/>
      <c r="BO146" s="80">
        <v>0</v>
      </c>
      <c r="BP146" s="80">
        <v>0</v>
      </c>
      <c r="BQ146" s="93">
        <v>0</v>
      </c>
      <c r="BR146" s="94" t="s">
        <v>589</v>
      </c>
      <c r="BS146" s="22"/>
      <c r="BT146" s="22"/>
      <c r="BU146" s="13"/>
      <c r="BV146" s="80">
        <v>-45850</v>
      </c>
      <c r="BW146" s="80">
        <v>-43000</v>
      </c>
      <c r="BX146" s="93">
        <v>-2850</v>
      </c>
      <c r="BY146" s="94">
        <v>6.6279069767441801E-2</v>
      </c>
      <c r="BZ146" s="22"/>
      <c r="CA146" s="80">
        <v>-43850</v>
      </c>
      <c r="CB146" s="80">
        <v>-43000</v>
      </c>
      <c r="CC146" s="93">
        <v>-850</v>
      </c>
      <c r="CD146" s="94">
        <v>1.9767441860465196E-2</v>
      </c>
      <c r="CE146" s="46"/>
      <c r="CF146" s="80">
        <v>-2000</v>
      </c>
      <c r="CG146" s="80">
        <v>0</v>
      </c>
      <c r="CH146" s="93">
        <v>-2000</v>
      </c>
      <c r="CI146" s="94" t="s">
        <v>589</v>
      </c>
      <c r="CJ146" s="22"/>
      <c r="CK146" s="22"/>
      <c r="CL146" s="13"/>
      <c r="CM146" s="80">
        <v>3833.2278600000004</v>
      </c>
      <c r="CN146" s="80">
        <v>1390.8384499999997</v>
      </c>
      <c r="CO146" s="93">
        <v>2442.3894100000007</v>
      </c>
      <c r="CP146" s="94">
        <v>1.7560554282921941</v>
      </c>
      <c r="CQ146" s="22"/>
      <c r="CR146" s="80">
        <v>1450.0001000000002</v>
      </c>
      <c r="CS146" s="80">
        <v>1100.0000999999997</v>
      </c>
      <c r="CT146" s="93">
        <v>350.00000000000045</v>
      </c>
      <c r="CU146" s="94">
        <v>0.31818178925620155</v>
      </c>
      <c r="CV146" s="46"/>
      <c r="CW146" s="80">
        <v>2383.2277600000002</v>
      </c>
      <c r="CX146" s="80">
        <v>290.83834999999999</v>
      </c>
      <c r="CY146" s="93">
        <v>2092.3894100000002</v>
      </c>
      <c r="CZ146" s="94">
        <v>7.1943380575498388</v>
      </c>
      <c r="DA146" s="22"/>
      <c r="DB146" s="22"/>
      <c r="DC146" s="13"/>
      <c r="DD146" s="80">
        <v>0</v>
      </c>
      <c r="DE146" s="80">
        <v>0</v>
      </c>
      <c r="DF146" s="93">
        <v>0</v>
      </c>
      <c r="DG146" s="94" t="s">
        <v>589</v>
      </c>
      <c r="DH146" s="22"/>
      <c r="DI146" s="80">
        <v>0</v>
      </c>
      <c r="DJ146" s="80">
        <v>0</v>
      </c>
      <c r="DK146" s="93">
        <v>0</v>
      </c>
      <c r="DL146" s="94" t="s">
        <v>589</v>
      </c>
      <c r="DM146" s="46"/>
      <c r="DN146" s="80">
        <v>0</v>
      </c>
      <c r="DO146" s="80">
        <v>0</v>
      </c>
      <c r="DP146" s="93">
        <v>0</v>
      </c>
      <c r="DQ146" s="94" t="s">
        <v>589</v>
      </c>
      <c r="DR146" s="22"/>
      <c r="DS146" s="22"/>
      <c r="DT146" s="13"/>
      <c r="DU146" s="80">
        <v>14213.295212361811</v>
      </c>
      <c r="DV146" s="80">
        <v>-4318.5812741205846</v>
      </c>
      <c r="DW146" s="93">
        <v>18531.876486482397</v>
      </c>
      <c r="DX146" s="94">
        <v>-4.2911954899485227</v>
      </c>
      <c r="DY146" s="22"/>
      <c r="DZ146" s="80">
        <v>15000</v>
      </c>
      <c r="EA146" s="80">
        <v>-20490.959579120583</v>
      </c>
      <c r="EB146" s="93">
        <v>35490.959579120579</v>
      </c>
      <c r="EC146" s="94">
        <v>-1.7320301395394075</v>
      </c>
      <c r="ED146" s="46"/>
      <c r="EE146" s="80">
        <v>-786.70478763818926</v>
      </c>
      <c r="EF146" s="80">
        <v>16172.378304999998</v>
      </c>
      <c r="EG146" s="93">
        <v>-16959.083092638186</v>
      </c>
      <c r="EH146" s="94">
        <v>-1.0486449656816996</v>
      </c>
      <c r="EI146" s="22"/>
      <c r="EJ146" s="22"/>
      <c r="EK146" s="13"/>
      <c r="EL146" s="80">
        <v>-1830.5723999999984</v>
      </c>
      <c r="EM146" s="80">
        <v>6230.4023999999981</v>
      </c>
      <c r="EN146" s="93">
        <v>-8060.9747999999963</v>
      </c>
      <c r="EO146" s="94">
        <v>-1.2938128683309442</v>
      </c>
      <c r="EP146" s="22"/>
      <c r="EQ146" s="80">
        <v>0</v>
      </c>
      <c r="ER146" s="80">
        <v>0</v>
      </c>
      <c r="ES146" s="93">
        <v>0</v>
      </c>
      <c r="ET146" s="94" t="s">
        <v>589</v>
      </c>
      <c r="EU146" s="46"/>
      <c r="EV146" s="80">
        <v>-1830.5723999999984</v>
      </c>
      <c r="EW146" s="80">
        <v>6230.4023999999981</v>
      </c>
      <c r="EX146" s="93">
        <v>-8060.9747999999963</v>
      </c>
      <c r="EY146" s="94">
        <v>-1.2938128683309442</v>
      </c>
      <c r="EZ146" s="22"/>
      <c r="FA146" s="22"/>
      <c r="FB146" s="13"/>
      <c r="FC146" s="80">
        <v>0</v>
      </c>
      <c r="FD146" s="80">
        <v>0</v>
      </c>
      <c r="FE146" s="93">
        <v>0</v>
      </c>
      <c r="FF146" s="94" t="s">
        <v>589</v>
      </c>
      <c r="FG146" s="22"/>
      <c r="FH146" s="80">
        <v>0</v>
      </c>
      <c r="FI146" s="80">
        <v>0</v>
      </c>
      <c r="FJ146" s="93">
        <v>0</v>
      </c>
      <c r="FK146" s="94" t="s">
        <v>589</v>
      </c>
      <c r="FL146" s="46"/>
      <c r="FM146" s="80">
        <v>0</v>
      </c>
      <c r="FN146" s="80">
        <v>0</v>
      </c>
      <c r="FO146" s="93">
        <v>0</v>
      </c>
      <c r="FP146" s="94" t="s">
        <v>589</v>
      </c>
      <c r="FQ146" s="22"/>
      <c r="FR146" s="22"/>
      <c r="FS146" s="13"/>
    </row>
    <row r="147" spans="1:175" x14ac:dyDescent="0.2">
      <c r="A147" s="42">
        <v>734</v>
      </c>
      <c r="B147" s="46"/>
      <c r="C147" s="46"/>
      <c r="D147" s="46" t="str">
        <f t="shared" si="70"/>
        <v>Tarifumstellungen und Tarifsanierungen</v>
      </c>
      <c r="E147" s="46"/>
      <c r="F147" s="80">
        <f t="shared" si="51"/>
        <v>-7750</v>
      </c>
      <c r="G147" s="80">
        <f t="shared" si="51"/>
        <v>-1150</v>
      </c>
      <c r="H147" s="93">
        <f t="shared" si="52"/>
        <v>-6600</v>
      </c>
      <c r="I147" s="94">
        <f t="shared" si="53"/>
        <v>5.7391304347826084</v>
      </c>
      <c r="J147" s="22"/>
      <c r="K147" s="80">
        <f t="shared" si="71"/>
        <v>-7750</v>
      </c>
      <c r="L147" s="80">
        <f t="shared" si="72"/>
        <v>-1150</v>
      </c>
      <c r="M147" s="93">
        <f t="shared" si="54"/>
        <v>-6600</v>
      </c>
      <c r="N147" s="94">
        <f t="shared" si="55"/>
        <v>5.7391304347826084</v>
      </c>
      <c r="O147" s="46"/>
      <c r="P147" s="80">
        <f t="shared" si="73"/>
        <v>0</v>
      </c>
      <c r="Q147" s="80">
        <f t="shared" si="74"/>
        <v>0</v>
      </c>
      <c r="R147" s="93">
        <f t="shared" si="56"/>
        <v>0</v>
      </c>
      <c r="S147" s="94" t="str">
        <f t="shared" si="57"/>
        <v/>
      </c>
      <c r="T147" s="22"/>
      <c r="U147" s="22"/>
      <c r="V147" s="13"/>
      <c r="W147" s="80">
        <v>0</v>
      </c>
      <c r="X147" s="80">
        <v>0</v>
      </c>
      <c r="Y147" s="93">
        <v>0</v>
      </c>
      <c r="Z147" s="94" t="s">
        <v>589</v>
      </c>
      <c r="AA147" s="22"/>
      <c r="AB147" s="80">
        <v>0</v>
      </c>
      <c r="AC147" s="80">
        <v>0</v>
      </c>
      <c r="AD147" s="93">
        <v>0</v>
      </c>
      <c r="AE147" s="94" t="s">
        <v>589</v>
      </c>
      <c r="AF147" s="46"/>
      <c r="AG147" s="80">
        <v>0</v>
      </c>
      <c r="AH147" s="80">
        <v>0</v>
      </c>
      <c r="AI147" s="93">
        <v>0</v>
      </c>
      <c r="AJ147" s="94" t="s">
        <v>589</v>
      </c>
      <c r="AK147" s="22"/>
      <c r="AL147" s="22"/>
      <c r="AM147" s="13"/>
      <c r="AN147" s="80">
        <v>0</v>
      </c>
      <c r="AO147" s="80">
        <v>0</v>
      </c>
      <c r="AP147" s="93">
        <v>0</v>
      </c>
      <c r="AQ147" s="94" t="s">
        <v>589</v>
      </c>
      <c r="AR147" s="22"/>
      <c r="AS147" s="80">
        <v>0</v>
      </c>
      <c r="AT147" s="80">
        <v>0</v>
      </c>
      <c r="AU147" s="93">
        <v>0</v>
      </c>
      <c r="AV147" s="94" t="s">
        <v>589</v>
      </c>
      <c r="AW147" s="46"/>
      <c r="AX147" s="80">
        <v>0</v>
      </c>
      <c r="AY147" s="80">
        <v>0</v>
      </c>
      <c r="AZ147" s="93">
        <v>0</v>
      </c>
      <c r="BA147" s="94" t="s">
        <v>589</v>
      </c>
      <c r="BB147" s="22"/>
      <c r="BC147" s="22"/>
      <c r="BD147" s="13"/>
      <c r="BE147" s="80">
        <v>0</v>
      </c>
      <c r="BF147" s="80">
        <v>0</v>
      </c>
      <c r="BG147" s="93">
        <v>0</v>
      </c>
      <c r="BH147" s="94" t="s">
        <v>589</v>
      </c>
      <c r="BI147" s="22"/>
      <c r="BJ147" s="80">
        <v>0</v>
      </c>
      <c r="BK147" s="80">
        <v>0</v>
      </c>
      <c r="BL147" s="93">
        <v>0</v>
      </c>
      <c r="BM147" s="94" t="s">
        <v>589</v>
      </c>
      <c r="BN147" s="46"/>
      <c r="BO147" s="80">
        <v>0</v>
      </c>
      <c r="BP147" s="80">
        <v>0</v>
      </c>
      <c r="BQ147" s="93">
        <v>0</v>
      </c>
      <c r="BR147" s="94" t="s">
        <v>589</v>
      </c>
      <c r="BS147" s="22"/>
      <c r="BT147" s="22"/>
      <c r="BU147" s="13"/>
      <c r="BV147" s="80">
        <v>0</v>
      </c>
      <c r="BW147" s="80">
        <v>0</v>
      </c>
      <c r="BX147" s="93">
        <v>0</v>
      </c>
      <c r="BY147" s="94" t="s">
        <v>589</v>
      </c>
      <c r="BZ147" s="22"/>
      <c r="CA147" s="80">
        <v>0</v>
      </c>
      <c r="CB147" s="80">
        <v>0</v>
      </c>
      <c r="CC147" s="93">
        <v>0</v>
      </c>
      <c r="CD147" s="94" t="s">
        <v>589</v>
      </c>
      <c r="CE147" s="46"/>
      <c r="CF147" s="80">
        <v>0</v>
      </c>
      <c r="CG147" s="80">
        <v>0</v>
      </c>
      <c r="CH147" s="93">
        <v>0</v>
      </c>
      <c r="CI147" s="94" t="s">
        <v>589</v>
      </c>
      <c r="CJ147" s="22"/>
      <c r="CK147" s="22"/>
      <c r="CL147" s="13"/>
      <c r="CM147" s="80">
        <v>0</v>
      </c>
      <c r="CN147" s="80">
        <v>0</v>
      </c>
      <c r="CO147" s="93">
        <v>0</v>
      </c>
      <c r="CP147" s="94" t="s">
        <v>589</v>
      </c>
      <c r="CQ147" s="22"/>
      <c r="CR147" s="80">
        <v>0</v>
      </c>
      <c r="CS147" s="80">
        <v>0</v>
      </c>
      <c r="CT147" s="93">
        <v>0</v>
      </c>
      <c r="CU147" s="94" t="s">
        <v>589</v>
      </c>
      <c r="CV147" s="46"/>
      <c r="CW147" s="80">
        <v>0</v>
      </c>
      <c r="CX147" s="80">
        <v>0</v>
      </c>
      <c r="CY147" s="93">
        <v>0</v>
      </c>
      <c r="CZ147" s="94" t="s">
        <v>589</v>
      </c>
      <c r="DA147" s="22"/>
      <c r="DB147" s="22"/>
      <c r="DC147" s="13"/>
      <c r="DD147" s="80">
        <v>-7750</v>
      </c>
      <c r="DE147" s="80">
        <v>-1150</v>
      </c>
      <c r="DF147" s="93">
        <v>-6600</v>
      </c>
      <c r="DG147" s="94">
        <v>5.7391304347826084</v>
      </c>
      <c r="DH147" s="22"/>
      <c r="DI147" s="80">
        <v>-7750</v>
      </c>
      <c r="DJ147" s="80">
        <v>-1150</v>
      </c>
      <c r="DK147" s="93">
        <v>-6600</v>
      </c>
      <c r="DL147" s="94">
        <v>5.7391304347826084</v>
      </c>
      <c r="DM147" s="46"/>
      <c r="DN147" s="80">
        <v>0</v>
      </c>
      <c r="DO147" s="80">
        <v>0</v>
      </c>
      <c r="DP147" s="93">
        <v>0</v>
      </c>
      <c r="DQ147" s="94" t="s">
        <v>589</v>
      </c>
      <c r="DR147" s="22"/>
      <c r="DS147" s="22"/>
      <c r="DT147" s="13"/>
      <c r="DU147" s="80">
        <v>0</v>
      </c>
      <c r="DV147" s="80">
        <v>0</v>
      </c>
      <c r="DW147" s="93">
        <v>0</v>
      </c>
      <c r="DX147" s="94" t="s">
        <v>589</v>
      </c>
      <c r="DY147" s="22"/>
      <c r="DZ147" s="80">
        <v>0</v>
      </c>
      <c r="EA147" s="80">
        <v>0</v>
      </c>
      <c r="EB147" s="93">
        <v>0</v>
      </c>
      <c r="EC147" s="94" t="s">
        <v>589</v>
      </c>
      <c r="ED147" s="46"/>
      <c r="EE147" s="80">
        <v>0</v>
      </c>
      <c r="EF147" s="80">
        <v>0</v>
      </c>
      <c r="EG147" s="93">
        <v>0</v>
      </c>
      <c r="EH147" s="94" t="s">
        <v>589</v>
      </c>
      <c r="EI147" s="22"/>
      <c r="EJ147" s="22"/>
      <c r="EK147" s="13"/>
      <c r="EL147" s="80">
        <v>0</v>
      </c>
      <c r="EM147" s="80">
        <v>0</v>
      </c>
      <c r="EN147" s="93">
        <v>0</v>
      </c>
      <c r="EO147" s="94" t="s">
        <v>589</v>
      </c>
      <c r="EP147" s="22"/>
      <c r="EQ147" s="80">
        <v>0</v>
      </c>
      <c r="ER147" s="80">
        <v>0</v>
      </c>
      <c r="ES147" s="93">
        <v>0</v>
      </c>
      <c r="ET147" s="94" t="s">
        <v>589</v>
      </c>
      <c r="EU147" s="46"/>
      <c r="EV147" s="80">
        <v>0</v>
      </c>
      <c r="EW147" s="80">
        <v>0</v>
      </c>
      <c r="EX147" s="93">
        <v>0</v>
      </c>
      <c r="EY147" s="94" t="s">
        <v>589</v>
      </c>
      <c r="EZ147" s="22"/>
      <c r="FA147" s="22"/>
      <c r="FB147" s="13"/>
      <c r="FC147" s="80">
        <v>0</v>
      </c>
      <c r="FD147" s="80">
        <v>0</v>
      </c>
      <c r="FE147" s="93">
        <v>0</v>
      </c>
      <c r="FF147" s="94" t="s">
        <v>589</v>
      </c>
      <c r="FG147" s="22"/>
      <c r="FH147" s="80">
        <v>0</v>
      </c>
      <c r="FI147" s="80">
        <v>0</v>
      </c>
      <c r="FJ147" s="93">
        <v>0</v>
      </c>
      <c r="FK147" s="94" t="s">
        <v>589</v>
      </c>
      <c r="FL147" s="46"/>
      <c r="FM147" s="80">
        <v>0</v>
      </c>
      <c r="FN147" s="80">
        <v>0</v>
      </c>
      <c r="FO147" s="93">
        <v>0</v>
      </c>
      <c r="FP147" s="94" t="s">
        <v>589</v>
      </c>
      <c r="FQ147" s="22"/>
      <c r="FR147" s="22"/>
      <c r="FS147" s="13"/>
    </row>
    <row r="148" spans="1:175" x14ac:dyDescent="0.2">
      <c r="A148" s="42">
        <v>735</v>
      </c>
      <c r="B148" s="46"/>
      <c r="C148" s="46"/>
      <c r="D148" s="86" t="str">
        <f t="shared" si="70"/>
        <v>Auflösung Teuerungsrückstellungen zugunsten Verstärkungen</v>
      </c>
      <c r="E148" s="46"/>
      <c r="F148" s="80">
        <f t="shared" si="51"/>
        <v>3000</v>
      </c>
      <c r="G148" s="80">
        <f t="shared" si="51"/>
        <v>20869.30355424025</v>
      </c>
      <c r="H148" s="93">
        <f t="shared" si="52"/>
        <v>-17869.30355424025</v>
      </c>
      <c r="I148" s="94">
        <f t="shared" si="53"/>
        <v>-0.85624819763616611</v>
      </c>
      <c r="J148" s="22"/>
      <c r="K148" s="80">
        <f t="shared" si="71"/>
        <v>3000</v>
      </c>
      <c r="L148" s="80">
        <f t="shared" si="72"/>
        <v>20869.30355424025</v>
      </c>
      <c r="M148" s="93">
        <f t="shared" si="54"/>
        <v>-17869.30355424025</v>
      </c>
      <c r="N148" s="94">
        <f t="shared" si="55"/>
        <v>-0.85624819763616611</v>
      </c>
      <c r="O148" s="46"/>
      <c r="P148" s="80">
        <f t="shared" si="73"/>
        <v>0</v>
      </c>
      <c r="Q148" s="80">
        <f t="shared" si="74"/>
        <v>0</v>
      </c>
      <c r="R148" s="93">
        <f t="shared" si="56"/>
        <v>0</v>
      </c>
      <c r="S148" s="94" t="str">
        <f t="shared" si="57"/>
        <v/>
      </c>
      <c r="T148" s="22"/>
      <c r="U148" s="22"/>
      <c r="V148" s="13"/>
      <c r="W148" s="80">
        <v>0</v>
      </c>
      <c r="X148" s="80">
        <v>0</v>
      </c>
      <c r="Y148" s="93">
        <v>0</v>
      </c>
      <c r="Z148" s="94" t="s">
        <v>589</v>
      </c>
      <c r="AA148" s="22"/>
      <c r="AB148" s="80">
        <v>0</v>
      </c>
      <c r="AC148" s="80">
        <v>0</v>
      </c>
      <c r="AD148" s="93">
        <v>0</v>
      </c>
      <c r="AE148" s="94" t="s">
        <v>589</v>
      </c>
      <c r="AF148" s="46"/>
      <c r="AG148" s="80">
        <v>0</v>
      </c>
      <c r="AH148" s="80">
        <v>0</v>
      </c>
      <c r="AI148" s="93">
        <v>0</v>
      </c>
      <c r="AJ148" s="94" t="s">
        <v>589</v>
      </c>
      <c r="AK148" s="22"/>
      <c r="AL148" s="22"/>
      <c r="AM148" s="13"/>
      <c r="AN148" s="80">
        <v>0</v>
      </c>
      <c r="AO148" s="80">
        <v>0</v>
      </c>
      <c r="AP148" s="93">
        <v>0</v>
      </c>
      <c r="AQ148" s="94" t="s">
        <v>589</v>
      </c>
      <c r="AR148" s="22"/>
      <c r="AS148" s="80">
        <v>0</v>
      </c>
      <c r="AT148" s="80">
        <v>0</v>
      </c>
      <c r="AU148" s="93">
        <v>0</v>
      </c>
      <c r="AV148" s="94" t="s">
        <v>589</v>
      </c>
      <c r="AW148" s="46"/>
      <c r="AX148" s="80">
        <v>0</v>
      </c>
      <c r="AY148" s="80">
        <v>0</v>
      </c>
      <c r="AZ148" s="93">
        <v>0</v>
      </c>
      <c r="BA148" s="94" t="s">
        <v>589</v>
      </c>
      <c r="BB148" s="22"/>
      <c r="BC148" s="22"/>
      <c r="BD148" s="13"/>
      <c r="BE148" s="80">
        <v>0</v>
      </c>
      <c r="BF148" s="80">
        <v>0</v>
      </c>
      <c r="BG148" s="93">
        <v>0</v>
      </c>
      <c r="BH148" s="94" t="s">
        <v>589</v>
      </c>
      <c r="BI148" s="22"/>
      <c r="BJ148" s="80">
        <v>0</v>
      </c>
      <c r="BK148" s="80">
        <v>0</v>
      </c>
      <c r="BL148" s="93">
        <v>0</v>
      </c>
      <c r="BM148" s="94" t="s">
        <v>589</v>
      </c>
      <c r="BN148" s="46"/>
      <c r="BO148" s="80">
        <v>0</v>
      </c>
      <c r="BP148" s="80">
        <v>0</v>
      </c>
      <c r="BQ148" s="93">
        <v>0</v>
      </c>
      <c r="BR148" s="94" t="s">
        <v>589</v>
      </c>
      <c r="BS148" s="22"/>
      <c r="BT148" s="22"/>
      <c r="BU148" s="13"/>
      <c r="BV148" s="80">
        <v>0</v>
      </c>
      <c r="BW148" s="80">
        <v>0</v>
      </c>
      <c r="BX148" s="93">
        <v>0</v>
      </c>
      <c r="BY148" s="94" t="s">
        <v>589</v>
      </c>
      <c r="BZ148" s="22"/>
      <c r="CA148" s="80">
        <v>0</v>
      </c>
      <c r="CB148" s="80">
        <v>0</v>
      </c>
      <c r="CC148" s="93">
        <v>0</v>
      </c>
      <c r="CD148" s="94" t="s">
        <v>589</v>
      </c>
      <c r="CE148" s="46"/>
      <c r="CF148" s="80">
        <v>0</v>
      </c>
      <c r="CG148" s="80">
        <v>0</v>
      </c>
      <c r="CH148" s="93">
        <v>0</v>
      </c>
      <c r="CI148" s="94" t="s">
        <v>589</v>
      </c>
      <c r="CJ148" s="22"/>
      <c r="CK148" s="22"/>
      <c r="CL148" s="13"/>
      <c r="CM148" s="80">
        <v>0</v>
      </c>
      <c r="CN148" s="80">
        <v>0</v>
      </c>
      <c r="CO148" s="93">
        <v>0</v>
      </c>
      <c r="CP148" s="94" t="s">
        <v>589</v>
      </c>
      <c r="CQ148" s="22"/>
      <c r="CR148" s="80">
        <v>0</v>
      </c>
      <c r="CS148" s="80">
        <v>0</v>
      </c>
      <c r="CT148" s="93">
        <v>0</v>
      </c>
      <c r="CU148" s="94" t="s">
        <v>589</v>
      </c>
      <c r="CV148" s="46"/>
      <c r="CW148" s="80">
        <v>0</v>
      </c>
      <c r="CX148" s="80">
        <v>0</v>
      </c>
      <c r="CY148" s="93">
        <v>0</v>
      </c>
      <c r="CZ148" s="94" t="s">
        <v>589</v>
      </c>
      <c r="DA148" s="22"/>
      <c r="DB148" s="22"/>
      <c r="DC148" s="13"/>
      <c r="DD148" s="80">
        <v>3000</v>
      </c>
      <c r="DE148" s="80">
        <v>0</v>
      </c>
      <c r="DF148" s="93">
        <v>3000</v>
      </c>
      <c r="DG148" s="94" t="s">
        <v>589</v>
      </c>
      <c r="DH148" s="22"/>
      <c r="DI148" s="80">
        <v>3000</v>
      </c>
      <c r="DJ148" s="80">
        <v>0</v>
      </c>
      <c r="DK148" s="93">
        <v>3000</v>
      </c>
      <c r="DL148" s="94" t="s">
        <v>589</v>
      </c>
      <c r="DM148" s="46"/>
      <c r="DN148" s="80">
        <v>0</v>
      </c>
      <c r="DO148" s="80">
        <v>0</v>
      </c>
      <c r="DP148" s="93">
        <v>0</v>
      </c>
      <c r="DQ148" s="94" t="s">
        <v>589</v>
      </c>
      <c r="DR148" s="22"/>
      <c r="DS148" s="22"/>
      <c r="DT148" s="13"/>
      <c r="DU148" s="80">
        <v>0</v>
      </c>
      <c r="DV148" s="80">
        <v>20869.30355424025</v>
      </c>
      <c r="DW148" s="93">
        <v>-20869.30355424025</v>
      </c>
      <c r="DX148" s="94">
        <v>-1</v>
      </c>
      <c r="DY148" s="22"/>
      <c r="DZ148" s="80">
        <v>0</v>
      </c>
      <c r="EA148" s="80">
        <v>20869.30355424025</v>
      </c>
      <c r="EB148" s="93">
        <v>-20869.30355424025</v>
      </c>
      <c r="EC148" s="94">
        <v>-1</v>
      </c>
      <c r="ED148" s="46"/>
      <c r="EE148" s="80">
        <v>0</v>
      </c>
      <c r="EF148" s="80">
        <v>0</v>
      </c>
      <c r="EG148" s="93">
        <v>0</v>
      </c>
      <c r="EH148" s="94" t="s">
        <v>589</v>
      </c>
      <c r="EI148" s="22"/>
      <c r="EJ148" s="22"/>
      <c r="EK148" s="13"/>
      <c r="EL148" s="80">
        <v>0</v>
      </c>
      <c r="EM148" s="80">
        <v>0</v>
      </c>
      <c r="EN148" s="93">
        <v>0</v>
      </c>
      <c r="EO148" s="94" t="s">
        <v>589</v>
      </c>
      <c r="EP148" s="22"/>
      <c r="EQ148" s="80">
        <v>0</v>
      </c>
      <c r="ER148" s="80">
        <v>0</v>
      </c>
      <c r="ES148" s="93">
        <v>0</v>
      </c>
      <c r="ET148" s="94" t="s">
        <v>589</v>
      </c>
      <c r="EU148" s="46"/>
      <c r="EV148" s="80">
        <v>0</v>
      </c>
      <c r="EW148" s="80">
        <v>0</v>
      </c>
      <c r="EX148" s="93">
        <v>0</v>
      </c>
      <c r="EY148" s="94" t="s">
        <v>589</v>
      </c>
      <c r="EZ148" s="22"/>
      <c r="FA148" s="22"/>
      <c r="FB148" s="13"/>
      <c r="FC148" s="80">
        <v>0</v>
      </c>
      <c r="FD148" s="80">
        <v>0</v>
      </c>
      <c r="FE148" s="93">
        <v>0</v>
      </c>
      <c r="FF148" s="94" t="s">
        <v>589</v>
      </c>
      <c r="FG148" s="22"/>
      <c r="FH148" s="80">
        <v>0</v>
      </c>
      <c r="FI148" s="80">
        <v>0</v>
      </c>
      <c r="FJ148" s="93">
        <v>0</v>
      </c>
      <c r="FK148" s="94" t="s">
        <v>589</v>
      </c>
      <c r="FL148" s="46"/>
      <c r="FM148" s="80">
        <v>0</v>
      </c>
      <c r="FN148" s="80">
        <v>0</v>
      </c>
      <c r="FO148" s="93">
        <v>0</v>
      </c>
      <c r="FP148" s="94" t="s">
        <v>589</v>
      </c>
      <c r="FQ148" s="22"/>
      <c r="FR148" s="22"/>
      <c r="FS148" s="13"/>
    </row>
    <row r="149" spans="1:175" x14ac:dyDescent="0.2">
      <c r="A149" s="42">
        <v>736</v>
      </c>
      <c r="B149" s="46"/>
      <c r="C149" s="46"/>
      <c r="D149" s="86" t="str">
        <f t="shared" si="70"/>
        <v>Bildung zusätzliche Teuerungsrückstellungen</v>
      </c>
      <c r="E149" s="46"/>
      <c r="F149" s="80">
        <f t="shared" si="51"/>
        <v>-3.3527612686157224E-11</v>
      </c>
      <c r="G149" s="80">
        <f t="shared" si="51"/>
        <v>0</v>
      </c>
      <c r="H149" s="93">
        <f t="shared" si="52"/>
        <v>-3.3527612686157224E-11</v>
      </c>
      <c r="I149" s="94" t="str">
        <f t="shared" si="53"/>
        <v/>
      </c>
      <c r="J149" s="22"/>
      <c r="K149" s="80">
        <f t="shared" si="71"/>
        <v>-3.3527612686157224E-11</v>
      </c>
      <c r="L149" s="80">
        <f t="shared" si="72"/>
        <v>0</v>
      </c>
      <c r="M149" s="93">
        <f t="shared" si="54"/>
        <v>-3.3527612686157224E-11</v>
      </c>
      <c r="N149" s="94" t="str">
        <f t="shared" si="55"/>
        <v/>
      </c>
      <c r="O149" s="46"/>
      <c r="P149" s="80">
        <f t="shared" si="73"/>
        <v>0</v>
      </c>
      <c r="Q149" s="80">
        <f t="shared" si="74"/>
        <v>0</v>
      </c>
      <c r="R149" s="93">
        <f t="shared" si="56"/>
        <v>0</v>
      </c>
      <c r="S149" s="94" t="str">
        <f t="shared" si="57"/>
        <v/>
      </c>
      <c r="T149" s="22"/>
      <c r="U149" s="22"/>
      <c r="V149" s="13"/>
      <c r="W149" s="80">
        <v>0</v>
      </c>
      <c r="X149" s="80">
        <v>0</v>
      </c>
      <c r="Y149" s="93">
        <v>0</v>
      </c>
      <c r="Z149" s="94" t="s">
        <v>589</v>
      </c>
      <c r="AA149" s="22"/>
      <c r="AB149" s="80">
        <v>0</v>
      </c>
      <c r="AC149" s="80">
        <v>0</v>
      </c>
      <c r="AD149" s="93">
        <v>0</v>
      </c>
      <c r="AE149" s="94" t="s">
        <v>589</v>
      </c>
      <c r="AF149" s="46"/>
      <c r="AG149" s="80">
        <v>0</v>
      </c>
      <c r="AH149" s="80">
        <v>0</v>
      </c>
      <c r="AI149" s="93">
        <v>0</v>
      </c>
      <c r="AJ149" s="94" t="s">
        <v>589</v>
      </c>
      <c r="AK149" s="22"/>
      <c r="AL149" s="22"/>
      <c r="AM149" s="13"/>
      <c r="AN149" s="80">
        <v>-3.3527612686157224E-11</v>
      </c>
      <c r="AO149" s="80">
        <v>0</v>
      </c>
      <c r="AP149" s="93">
        <v>-3.3527612686157224E-11</v>
      </c>
      <c r="AQ149" s="94" t="s">
        <v>589</v>
      </c>
      <c r="AR149" s="22"/>
      <c r="AS149" s="80">
        <v>-3.3527612686157224E-11</v>
      </c>
      <c r="AT149" s="80">
        <v>0</v>
      </c>
      <c r="AU149" s="93">
        <v>-3.3527612686157224E-11</v>
      </c>
      <c r="AV149" s="94" t="s">
        <v>589</v>
      </c>
      <c r="AW149" s="46"/>
      <c r="AX149" s="80">
        <v>0</v>
      </c>
      <c r="AY149" s="80">
        <v>0</v>
      </c>
      <c r="AZ149" s="93">
        <v>0</v>
      </c>
      <c r="BA149" s="94" t="s">
        <v>589</v>
      </c>
      <c r="BB149" s="22"/>
      <c r="BC149" s="22"/>
      <c r="BD149" s="13"/>
      <c r="BE149" s="80">
        <v>0</v>
      </c>
      <c r="BF149" s="80">
        <v>0</v>
      </c>
      <c r="BG149" s="93">
        <v>0</v>
      </c>
      <c r="BH149" s="94" t="s">
        <v>589</v>
      </c>
      <c r="BI149" s="22"/>
      <c r="BJ149" s="80">
        <v>0</v>
      </c>
      <c r="BK149" s="80">
        <v>0</v>
      </c>
      <c r="BL149" s="93">
        <v>0</v>
      </c>
      <c r="BM149" s="94" t="s">
        <v>589</v>
      </c>
      <c r="BN149" s="46"/>
      <c r="BO149" s="80">
        <v>0</v>
      </c>
      <c r="BP149" s="80">
        <v>0</v>
      </c>
      <c r="BQ149" s="93">
        <v>0</v>
      </c>
      <c r="BR149" s="94" t="s">
        <v>589</v>
      </c>
      <c r="BS149" s="22"/>
      <c r="BT149" s="22"/>
      <c r="BU149" s="13"/>
      <c r="BV149" s="80">
        <v>0</v>
      </c>
      <c r="BW149" s="80">
        <v>0</v>
      </c>
      <c r="BX149" s="93">
        <v>0</v>
      </c>
      <c r="BY149" s="94" t="s">
        <v>589</v>
      </c>
      <c r="BZ149" s="22"/>
      <c r="CA149" s="80">
        <v>0</v>
      </c>
      <c r="CB149" s="80">
        <v>0</v>
      </c>
      <c r="CC149" s="93">
        <v>0</v>
      </c>
      <c r="CD149" s="94" t="s">
        <v>589</v>
      </c>
      <c r="CE149" s="46"/>
      <c r="CF149" s="80">
        <v>0</v>
      </c>
      <c r="CG149" s="80">
        <v>0</v>
      </c>
      <c r="CH149" s="93">
        <v>0</v>
      </c>
      <c r="CI149" s="94" t="s">
        <v>589</v>
      </c>
      <c r="CJ149" s="22"/>
      <c r="CK149" s="22"/>
      <c r="CL149" s="13"/>
      <c r="CM149" s="80">
        <v>0</v>
      </c>
      <c r="CN149" s="80">
        <v>0</v>
      </c>
      <c r="CO149" s="93">
        <v>0</v>
      </c>
      <c r="CP149" s="94" t="s">
        <v>589</v>
      </c>
      <c r="CQ149" s="22"/>
      <c r="CR149" s="80">
        <v>0</v>
      </c>
      <c r="CS149" s="80">
        <v>0</v>
      </c>
      <c r="CT149" s="93">
        <v>0</v>
      </c>
      <c r="CU149" s="94" t="s">
        <v>589</v>
      </c>
      <c r="CV149" s="46"/>
      <c r="CW149" s="80">
        <v>0</v>
      </c>
      <c r="CX149" s="80">
        <v>0</v>
      </c>
      <c r="CY149" s="93">
        <v>0</v>
      </c>
      <c r="CZ149" s="94" t="s">
        <v>589</v>
      </c>
      <c r="DA149" s="22"/>
      <c r="DB149" s="22"/>
      <c r="DC149" s="13"/>
      <c r="DD149" s="80">
        <v>0</v>
      </c>
      <c r="DE149" s="80">
        <v>0</v>
      </c>
      <c r="DF149" s="93">
        <v>0</v>
      </c>
      <c r="DG149" s="94" t="s">
        <v>589</v>
      </c>
      <c r="DH149" s="22"/>
      <c r="DI149" s="80">
        <v>0</v>
      </c>
      <c r="DJ149" s="80">
        <v>0</v>
      </c>
      <c r="DK149" s="93">
        <v>0</v>
      </c>
      <c r="DL149" s="94" t="s">
        <v>589</v>
      </c>
      <c r="DM149" s="46"/>
      <c r="DN149" s="80">
        <v>0</v>
      </c>
      <c r="DO149" s="80">
        <v>0</v>
      </c>
      <c r="DP149" s="93">
        <v>0</v>
      </c>
      <c r="DQ149" s="94" t="s">
        <v>589</v>
      </c>
      <c r="DR149" s="22"/>
      <c r="DS149" s="22"/>
      <c r="DT149" s="13"/>
      <c r="DU149" s="80">
        <v>0</v>
      </c>
      <c r="DV149" s="80">
        <v>0</v>
      </c>
      <c r="DW149" s="93">
        <v>0</v>
      </c>
      <c r="DX149" s="94" t="s">
        <v>589</v>
      </c>
      <c r="DY149" s="22"/>
      <c r="DZ149" s="80">
        <v>0</v>
      </c>
      <c r="EA149" s="80">
        <v>0</v>
      </c>
      <c r="EB149" s="93">
        <v>0</v>
      </c>
      <c r="EC149" s="94" t="s">
        <v>589</v>
      </c>
      <c r="ED149" s="46"/>
      <c r="EE149" s="80">
        <v>0</v>
      </c>
      <c r="EF149" s="80">
        <v>0</v>
      </c>
      <c r="EG149" s="93">
        <v>0</v>
      </c>
      <c r="EH149" s="94" t="s">
        <v>589</v>
      </c>
      <c r="EI149" s="22"/>
      <c r="EJ149" s="22"/>
      <c r="EK149" s="13"/>
      <c r="EL149" s="80">
        <v>0</v>
      </c>
      <c r="EM149" s="80">
        <v>0</v>
      </c>
      <c r="EN149" s="93">
        <v>0</v>
      </c>
      <c r="EO149" s="94" t="s">
        <v>589</v>
      </c>
      <c r="EP149" s="22"/>
      <c r="EQ149" s="80">
        <v>0</v>
      </c>
      <c r="ER149" s="80">
        <v>0</v>
      </c>
      <c r="ES149" s="93">
        <v>0</v>
      </c>
      <c r="ET149" s="94" t="s">
        <v>589</v>
      </c>
      <c r="EU149" s="46"/>
      <c r="EV149" s="80">
        <v>0</v>
      </c>
      <c r="EW149" s="80">
        <v>0</v>
      </c>
      <c r="EX149" s="93">
        <v>0</v>
      </c>
      <c r="EY149" s="94" t="s">
        <v>589</v>
      </c>
      <c r="EZ149" s="22"/>
      <c r="FA149" s="22"/>
      <c r="FB149" s="13"/>
      <c r="FC149" s="80">
        <v>0</v>
      </c>
      <c r="FD149" s="80">
        <v>0</v>
      </c>
      <c r="FE149" s="93">
        <v>0</v>
      </c>
      <c r="FF149" s="94" t="s">
        <v>589</v>
      </c>
      <c r="FG149" s="22"/>
      <c r="FH149" s="80">
        <v>0</v>
      </c>
      <c r="FI149" s="80">
        <v>0</v>
      </c>
      <c r="FJ149" s="93">
        <v>0</v>
      </c>
      <c r="FK149" s="94" t="s">
        <v>589</v>
      </c>
      <c r="FL149" s="46"/>
      <c r="FM149" s="80">
        <v>0</v>
      </c>
      <c r="FN149" s="80">
        <v>0</v>
      </c>
      <c r="FO149" s="93">
        <v>0</v>
      </c>
      <c r="FP149" s="94" t="s">
        <v>589</v>
      </c>
      <c r="FQ149" s="22"/>
      <c r="FR149" s="22"/>
      <c r="FS149" s="13"/>
    </row>
    <row r="150" spans="1:175" x14ac:dyDescent="0.2">
      <c r="A150" s="42">
        <v>737</v>
      </c>
      <c r="B150" s="46"/>
      <c r="C150" s="86" t="str">
        <f>VLOOKUP($A150&amp;C$1,TEXTDF,(SPRCODE="DE")*2+(SPRCODE="FR")*3,FALSE)</f>
        <v>Auflösung Teuerungsrückstellungen zugunsten Überschussfonds</v>
      </c>
      <c r="D150" s="86"/>
      <c r="E150" s="46"/>
      <c r="F150" s="80">
        <f t="shared" si="51"/>
        <v>3147.3423900000003</v>
      </c>
      <c r="G150" s="80">
        <f t="shared" si="51"/>
        <v>250690.89653372613</v>
      </c>
      <c r="H150" s="93">
        <f t="shared" si="52"/>
        <v>-247543.55414372613</v>
      </c>
      <c r="I150" s="94">
        <f t="shared" si="53"/>
        <v>-0.98744532636199422</v>
      </c>
      <c r="J150" s="22"/>
      <c r="K150" s="80">
        <f t="shared" si="71"/>
        <v>3147.1593900000003</v>
      </c>
      <c r="L150" s="80">
        <f t="shared" si="72"/>
        <v>161210.76359449068</v>
      </c>
      <c r="M150" s="93">
        <f t="shared" si="54"/>
        <v>-158063.60420449069</v>
      </c>
      <c r="N150" s="94">
        <f t="shared" si="55"/>
        <v>-0.98047798223996785</v>
      </c>
      <c r="O150" s="46"/>
      <c r="P150" s="80">
        <f t="shared" si="73"/>
        <v>0.183</v>
      </c>
      <c r="Q150" s="80">
        <f t="shared" si="74"/>
        <v>89480.132939235438</v>
      </c>
      <c r="R150" s="93">
        <f t="shared" si="56"/>
        <v>-89479.949939235434</v>
      </c>
      <c r="S150" s="94">
        <f t="shared" si="57"/>
        <v>-0.99999795485328435</v>
      </c>
      <c r="T150" s="22"/>
      <c r="U150" s="22"/>
      <c r="V150" s="13"/>
      <c r="W150" s="80">
        <v>0</v>
      </c>
      <c r="X150" s="80">
        <v>100000</v>
      </c>
      <c r="Y150" s="93">
        <v>-100000</v>
      </c>
      <c r="Z150" s="94">
        <v>-1</v>
      </c>
      <c r="AA150" s="22"/>
      <c r="AB150" s="80">
        <v>0</v>
      </c>
      <c r="AC150" s="80">
        <v>90888.221000000005</v>
      </c>
      <c r="AD150" s="93">
        <v>-90888.221000000005</v>
      </c>
      <c r="AE150" s="94">
        <v>-1</v>
      </c>
      <c r="AF150" s="46"/>
      <c r="AG150" s="80">
        <v>0</v>
      </c>
      <c r="AH150" s="80">
        <v>9111.7790000000005</v>
      </c>
      <c r="AI150" s="93">
        <v>-9111.7790000000005</v>
      </c>
      <c r="AJ150" s="94">
        <v>-1</v>
      </c>
      <c r="AK150" s="22"/>
      <c r="AL150" s="22"/>
      <c r="AM150" s="13"/>
      <c r="AN150" s="80">
        <v>0</v>
      </c>
      <c r="AO150" s="80">
        <v>0</v>
      </c>
      <c r="AP150" s="93">
        <v>0</v>
      </c>
      <c r="AQ150" s="94" t="s">
        <v>589</v>
      </c>
      <c r="AR150" s="22"/>
      <c r="AS150" s="80">
        <v>0</v>
      </c>
      <c r="AT150" s="80">
        <v>0</v>
      </c>
      <c r="AU150" s="93">
        <v>0</v>
      </c>
      <c r="AV150" s="94" t="s">
        <v>589</v>
      </c>
      <c r="AW150" s="46"/>
      <c r="AX150" s="80">
        <v>0</v>
      </c>
      <c r="AY150" s="80">
        <v>0</v>
      </c>
      <c r="AZ150" s="93">
        <v>0</v>
      </c>
      <c r="BA150" s="94" t="s">
        <v>589</v>
      </c>
      <c r="BB150" s="22"/>
      <c r="BC150" s="22"/>
      <c r="BD150" s="13"/>
      <c r="BE150" s="80">
        <v>0</v>
      </c>
      <c r="BF150" s="80">
        <v>50000</v>
      </c>
      <c r="BG150" s="93">
        <v>-50000</v>
      </c>
      <c r="BH150" s="94">
        <v>-1</v>
      </c>
      <c r="BI150" s="22"/>
      <c r="BJ150" s="80">
        <v>0</v>
      </c>
      <c r="BK150" s="80">
        <v>20000</v>
      </c>
      <c r="BL150" s="93">
        <v>-20000</v>
      </c>
      <c r="BM150" s="94">
        <v>-1</v>
      </c>
      <c r="BN150" s="46"/>
      <c r="BO150" s="80">
        <v>0</v>
      </c>
      <c r="BP150" s="80">
        <v>30000</v>
      </c>
      <c r="BQ150" s="93">
        <v>-30000</v>
      </c>
      <c r="BR150" s="94">
        <v>-1</v>
      </c>
      <c r="BS150" s="22"/>
      <c r="BT150" s="22"/>
      <c r="BU150" s="13"/>
      <c r="BV150" s="80">
        <v>0</v>
      </c>
      <c r="BW150" s="80">
        <v>49991.670480000001</v>
      </c>
      <c r="BX150" s="93">
        <v>-49991.670480000001</v>
      </c>
      <c r="BY150" s="94">
        <v>-1</v>
      </c>
      <c r="BZ150" s="22"/>
      <c r="CA150" s="80">
        <v>0</v>
      </c>
      <c r="CB150" s="80">
        <v>0</v>
      </c>
      <c r="CC150" s="93">
        <v>0</v>
      </c>
      <c r="CD150" s="94" t="s">
        <v>589</v>
      </c>
      <c r="CE150" s="46"/>
      <c r="CF150" s="80">
        <v>0</v>
      </c>
      <c r="CG150" s="80">
        <v>49991.670480000001</v>
      </c>
      <c r="CH150" s="93">
        <v>-49991.670480000001</v>
      </c>
      <c r="CI150" s="94">
        <v>-1</v>
      </c>
      <c r="CJ150" s="22"/>
      <c r="CK150" s="22"/>
      <c r="CL150" s="13"/>
      <c r="CM150" s="80">
        <v>187.51939000000058</v>
      </c>
      <c r="CN150" s="80">
        <v>10568.344000000001</v>
      </c>
      <c r="CO150" s="93">
        <v>-10380.82461</v>
      </c>
      <c r="CP150" s="94">
        <v>-0.98225650205935755</v>
      </c>
      <c r="CQ150" s="22"/>
      <c r="CR150" s="80">
        <v>187.33639000000059</v>
      </c>
      <c r="CS150" s="80">
        <v>10191.660540764571</v>
      </c>
      <c r="CT150" s="93">
        <v>-10004.324150764571</v>
      </c>
      <c r="CU150" s="94">
        <v>-0.98161865877982368</v>
      </c>
      <c r="CV150" s="46"/>
      <c r="CW150" s="80">
        <v>0.183</v>
      </c>
      <c r="CX150" s="80">
        <v>376.68345923542978</v>
      </c>
      <c r="CY150" s="93">
        <v>-376.50045923542979</v>
      </c>
      <c r="CZ150" s="94">
        <v>-0.9995141809508401</v>
      </c>
      <c r="DA150" s="22"/>
      <c r="DB150" s="22"/>
      <c r="DC150" s="13"/>
      <c r="DD150" s="80">
        <v>2959.8229999999999</v>
      </c>
      <c r="DE150" s="80">
        <v>8131</v>
      </c>
      <c r="DF150" s="93">
        <v>-5171.1769999999997</v>
      </c>
      <c r="DG150" s="94">
        <v>-0.6359829049317427</v>
      </c>
      <c r="DH150" s="22"/>
      <c r="DI150" s="80">
        <v>2959.8229999999999</v>
      </c>
      <c r="DJ150" s="80">
        <v>8131</v>
      </c>
      <c r="DK150" s="93">
        <v>-5171.1769999999997</v>
      </c>
      <c r="DL150" s="94">
        <v>-0.6359829049317427</v>
      </c>
      <c r="DM150" s="46"/>
      <c r="DN150" s="80">
        <v>0</v>
      </c>
      <c r="DO150" s="80">
        <v>0</v>
      </c>
      <c r="DP150" s="93">
        <v>0</v>
      </c>
      <c r="DQ150" s="94" t="s">
        <v>589</v>
      </c>
      <c r="DR150" s="22"/>
      <c r="DS150" s="22"/>
      <c r="DT150" s="13"/>
      <c r="DU150" s="80">
        <v>0</v>
      </c>
      <c r="DV150" s="80">
        <v>31999.882053726105</v>
      </c>
      <c r="DW150" s="93">
        <v>-31999.882053726105</v>
      </c>
      <c r="DX150" s="94">
        <v>-1</v>
      </c>
      <c r="DY150" s="22"/>
      <c r="DZ150" s="80">
        <v>0</v>
      </c>
      <c r="EA150" s="80">
        <v>31999.882053726105</v>
      </c>
      <c r="EB150" s="93">
        <v>-31999.882053726105</v>
      </c>
      <c r="EC150" s="94">
        <v>-1</v>
      </c>
      <c r="ED150" s="46"/>
      <c r="EE150" s="80">
        <v>0</v>
      </c>
      <c r="EF150" s="80">
        <v>0</v>
      </c>
      <c r="EG150" s="93">
        <v>0</v>
      </c>
      <c r="EH150" s="94" t="s">
        <v>589</v>
      </c>
      <c r="EI150" s="22"/>
      <c r="EJ150" s="22"/>
      <c r="EK150" s="13"/>
      <c r="EL150" s="80">
        <v>0</v>
      </c>
      <c r="EM150" s="80">
        <v>0</v>
      </c>
      <c r="EN150" s="93">
        <v>0</v>
      </c>
      <c r="EO150" s="94" t="s">
        <v>589</v>
      </c>
      <c r="EP150" s="22"/>
      <c r="EQ150" s="80">
        <v>0</v>
      </c>
      <c r="ER150" s="80">
        <v>0</v>
      </c>
      <c r="ES150" s="93">
        <v>0</v>
      </c>
      <c r="ET150" s="94" t="s">
        <v>589</v>
      </c>
      <c r="EU150" s="46"/>
      <c r="EV150" s="80">
        <v>0</v>
      </c>
      <c r="EW150" s="80">
        <v>0</v>
      </c>
      <c r="EX150" s="93">
        <v>0</v>
      </c>
      <c r="EY150" s="94" t="s">
        <v>589</v>
      </c>
      <c r="EZ150" s="22"/>
      <c r="FA150" s="22"/>
      <c r="FB150" s="13"/>
      <c r="FC150" s="80">
        <v>0</v>
      </c>
      <c r="FD150" s="80">
        <v>0</v>
      </c>
      <c r="FE150" s="93">
        <v>0</v>
      </c>
      <c r="FF150" s="94" t="s">
        <v>589</v>
      </c>
      <c r="FG150" s="22"/>
      <c r="FH150" s="80">
        <v>0</v>
      </c>
      <c r="FI150" s="80">
        <v>0</v>
      </c>
      <c r="FJ150" s="93">
        <v>0</v>
      </c>
      <c r="FK150" s="94" t="s">
        <v>589</v>
      </c>
      <c r="FL150" s="46"/>
      <c r="FM150" s="80">
        <v>0</v>
      </c>
      <c r="FN150" s="80">
        <v>0</v>
      </c>
      <c r="FO150" s="93">
        <v>0</v>
      </c>
      <c r="FP150" s="94" t="s">
        <v>589</v>
      </c>
      <c r="FQ150" s="22"/>
      <c r="FR150" s="22"/>
      <c r="FS150" s="13"/>
    </row>
    <row r="151" spans="1:175" x14ac:dyDescent="0.2">
      <c r="A151" s="42">
        <v>738</v>
      </c>
      <c r="B151" s="67" t="str">
        <f>VLOOKUP($A151&amp;B$1,TEXTDF,(SPRCODE="DE")*2+(SPRCODE="FR")*3,FALSE)</f>
        <v>Kosten für zusätzlich aufgenommenes Risikokapital</v>
      </c>
      <c r="C151" s="67"/>
      <c r="D151" s="67"/>
      <c r="E151" s="67"/>
      <c r="F151" s="68">
        <f t="shared" si="51"/>
        <v>0</v>
      </c>
      <c r="G151" s="68">
        <f t="shared" si="51"/>
        <v>0</v>
      </c>
      <c r="H151" s="69">
        <f t="shared" si="52"/>
        <v>0</v>
      </c>
      <c r="I151" s="70" t="str">
        <f t="shared" si="53"/>
        <v/>
      </c>
      <c r="J151" s="22"/>
      <c r="K151" s="68">
        <f t="shared" si="71"/>
        <v>0</v>
      </c>
      <c r="L151" s="68">
        <f t="shared" si="72"/>
        <v>0</v>
      </c>
      <c r="M151" s="69">
        <f t="shared" si="54"/>
        <v>0</v>
      </c>
      <c r="N151" s="70" t="str">
        <f t="shared" si="55"/>
        <v/>
      </c>
      <c r="O151" s="46"/>
      <c r="P151" s="68">
        <f t="shared" si="73"/>
        <v>0</v>
      </c>
      <c r="Q151" s="68">
        <f t="shared" si="74"/>
        <v>0</v>
      </c>
      <c r="R151" s="69">
        <f t="shared" si="56"/>
        <v>0</v>
      </c>
      <c r="S151" s="70" t="str">
        <f t="shared" si="57"/>
        <v/>
      </c>
      <c r="T151" s="22"/>
      <c r="U151" s="22"/>
      <c r="V151" s="13"/>
      <c r="W151" s="68">
        <v>0</v>
      </c>
      <c r="X151" s="68">
        <v>0</v>
      </c>
      <c r="Y151" s="69">
        <v>0</v>
      </c>
      <c r="Z151" s="70" t="s">
        <v>589</v>
      </c>
      <c r="AA151" s="22"/>
      <c r="AB151" s="68">
        <v>0</v>
      </c>
      <c r="AC151" s="68">
        <v>0</v>
      </c>
      <c r="AD151" s="69">
        <v>0</v>
      </c>
      <c r="AE151" s="70" t="s">
        <v>589</v>
      </c>
      <c r="AF151" s="46"/>
      <c r="AG151" s="68"/>
      <c r="AH151" s="68"/>
      <c r="AI151" s="69">
        <v>0</v>
      </c>
      <c r="AJ151" s="70" t="s">
        <v>589</v>
      </c>
      <c r="AK151" s="22"/>
      <c r="AL151" s="22"/>
      <c r="AM151" s="13"/>
      <c r="AN151" s="68">
        <v>0</v>
      </c>
      <c r="AO151" s="68">
        <v>0</v>
      </c>
      <c r="AP151" s="69">
        <v>0</v>
      </c>
      <c r="AQ151" s="70" t="s">
        <v>589</v>
      </c>
      <c r="AR151" s="22"/>
      <c r="AS151" s="68">
        <v>0</v>
      </c>
      <c r="AT151" s="68">
        <v>0</v>
      </c>
      <c r="AU151" s="69">
        <v>0</v>
      </c>
      <c r="AV151" s="70" t="s">
        <v>589</v>
      </c>
      <c r="AW151" s="46"/>
      <c r="AX151" s="68"/>
      <c r="AY151" s="68"/>
      <c r="AZ151" s="69">
        <v>0</v>
      </c>
      <c r="BA151" s="70" t="s">
        <v>589</v>
      </c>
      <c r="BB151" s="22"/>
      <c r="BC151" s="22"/>
      <c r="BD151" s="13"/>
      <c r="BE151" s="68">
        <v>0</v>
      </c>
      <c r="BF151" s="68">
        <v>0</v>
      </c>
      <c r="BG151" s="69">
        <v>0</v>
      </c>
      <c r="BH151" s="70" t="s">
        <v>589</v>
      </c>
      <c r="BI151" s="22"/>
      <c r="BJ151" s="68">
        <v>0</v>
      </c>
      <c r="BK151" s="68">
        <v>0</v>
      </c>
      <c r="BL151" s="69">
        <v>0</v>
      </c>
      <c r="BM151" s="70" t="s">
        <v>589</v>
      </c>
      <c r="BN151" s="46"/>
      <c r="BO151" s="68"/>
      <c r="BP151" s="68"/>
      <c r="BQ151" s="69">
        <v>0</v>
      </c>
      <c r="BR151" s="70" t="s">
        <v>589</v>
      </c>
      <c r="BS151" s="22"/>
      <c r="BT151" s="22"/>
      <c r="BU151" s="13"/>
      <c r="BV151" s="68">
        <v>0</v>
      </c>
      <c r="BW151" s="68">
        <v>0</v>
      </c>
      <c r="BX151" s="69">
        <v>0</v>
      </c>
      <c r="BY151" s="70" t="s">
        <v>589</v>
      </c>
      <c r="BZ151" s="22"/>
      <c r="CA151" s="68">
        <v>0</v>
      </c>
      <c r="CB151" s="68">
        <v>0</v>
      </c>
      <c r="CC151" s="69">
        <v>0</v>
      </c>
      <c r="CD151" s="70" t="s">
        <v>589</v>
      </c>
      <c r="CE151" s="46"/>
      <c r="CF151" s="68"/>
      <c r="CG151" s="68"/>
      <c r="CH151" s="69">
        <v>0</v>
      </c>
      <c r="CI151" s="70" t="s">
        <v>589</v>
      </c>
      <c r="CJ151" s="22"/>
      <c r="CK151" s="22"/>
      <c r="CL151" s="13"/>
      <c r="CM151" s="68">
        <v>0</v>
      </c>
      <c r="CN151" s="68">
        <v>0</v>
      </c>
      <c r="CO151" s="69">
        <v>0</v>
      </c>
      <c r="CP151" s="70" t="s">
        <v>589</v>
      </c>
      <c r="CQ151" s="22"/>
      <c r="CR151" s="68">
        <v>0</v>
      </c>
      <c r="CS151" s="68">
        <v>0</v>
      </c>
      <c r="CT151" s="69">
        <v>0</v>
      </c>
      <c r="CU151" s="70" t="s">
        <v>589</v>
      </c>
      <c r="CV151" s="46"/>
      <c r="CW151" s="68"/>
      <c r="CX151" s="68"/>
      <c r="CY151" s="69">
        <v>0</v>
      </c>
      <c r="CZ151" s="70" t="s">
        <v>589</v>
      </c>
      <c r="DA151" s="22"/>
      <c r="DB151" s="22"/>
      <c r="DC151" s="13"/>
      <c r="DD151" s="68">
        <v>0</v>
      </c>
      <c r="DE151" s="68">
        <v>0</v>
      </c>
      <c r="DF151" s="69">
        <v>0</v>
      </c>
      <c r="DG151" s="70" t="s">
        <v>589</v>
      </c>
      <c r="DH151" s="22"/>
      <c r="DI151" s="68">
        <v>0</v>
      </c>
      <c r="DJ151" s="68">
        <v>0</v>
      </c>
      <c r="DK151" s="69">
        <v>0</v>
      </c>
      <c r="DL151" s="70" t="s">
        <v>589</v>
      </c>
      <c r="DM151" s="46"/>
      <c r="DN151" s="68"/>
      <c r="DO151" s="68"/>
      <c r="DP151" s="69">
        <v>0</v>
      </c>
      <c r="DQ151" s="70" t="s">
        <v>589</v>
      </c>
      <c r="DR151" s="22"/>
      <c r="DS151" s="22"/>
      <c r="DT151" s="13"/>
      <c r="DU151" s="68">
        <v>0</v>
      </c>
      <c r="DV151" s="68">
        <v>0</v>
      </c>
      <c r="DW151" s="69">
        <v>0</v>
      </c>
      <c r="DX151" s="70" t="s">
        <v>589</v>
      </c>
      <c r="DY151" s="22"/>
      <c r="DZ151" s="68">
        <v>0</v>
      </c>
      <c r="EA151" s="68">
        <v>0</v>
      </c>
      <c r="EB151" s="69">
        <v>0</v>
      </c>
      <c r="EC151" s="70" t="s">
        <v>589</v>
      </c>
      <c r="ED151" s="46"/>
      <c r="EE151" s="68"/>
      <c r="EF151" s="68"/>
      <c r="EG151" s="69">
        <v>0</v>
      </c>
      <c r="EH151" s="70" t="s">
        <v>589</v>
      </c>
      <c r="EI151" s="22"/>
      <c r="EJ151" s="22"/>
      <c r="EK151" s="13"/>
      <c r="EL151" s="68">
        <v>0</v>
      </c>
      <c r="EM151" s="68">
        <v>0</v>
      </c>
      <c r="EN151" s="69">
        <v>0</v>
      </c>
      <c r="EO151" s="70" t="s">
        <v>589</v>
      </c>
      <c r="EP151" s="22"/>
      <c r="EQ151" s="68">
        <v>0</v>
      </c>
      <c r="ER151" s="68">
        <v>0</v>
      </c>
      <c r="ES151" s="69">
        <v>0</v>
      </c>
      <c r="ET151" s="70" t="s">
        <v>589</v>
      </c>
      <c r="EU151" s="46"/>
      <c r="EV151" s="68"/>
      <c r="EW151" s="68"/>
      <c r="EX151" s="69">
        <v>0</v>
      </c>
      <c r="EY151" s="70" t="s">
        <v>589</v>
      </c>
      <c r="EZ151" s="22"/>
      <c r="FA151" s="22"/>
      <c r="FB151" s="13"/>
      <c r="FC151" s="68">
        <v>0</v>
      </c>
      <c r="FD151" s="68">
        <v>0</v>
      </c>
      <c r="FE151" s="69">
        <v>0</v>
      </c>
      <c r="FF151" s="70" t="s">
        <v>589</v>
      </c>
      <c r="FG151" s="22"/>
      <c r="FH151" s="68">
        <v>0</v>
      </c>
      <c r="FI151" s="68">
        <v>0</v>
      </c>
      <c r="FJ151" s="69">
        <v>0</v>
      </c>
      <c r="FK151" s="70" t="s">
        <v>589</v>
      </c>
      <c r="FL151" s="46"/>
      <c r="FM151" s="68"/>
      <c r="FN151" s="68"/>
      <c r="FO151" s="69">
        <v>0</v>
      </c>
      <c r="FP151" s="70" t="s">
        <v>589</v>
      </c>
      <c r="FQ151" s="22"/>
      <c r="FR151" s="22"/>
      <c r="FS151" s="13"/>
    </row>
    <row r="152" spans="1:175" x14ac:dyDescent="0.2">
      <c r="A152" s="42">
        <v>739</v>
      </c>
      <c r="B152" s="67" t="str">
        <f>VLOOKUP($A152&amp;B$1,TEXTDF,(SPRCODE="DE")*2+(SPRCODE="FR")*3,FALSE)</f>
        <v>Zuweisung an den Überschussfonds</v>
      </c>
      <c r="C152" s="67"/>
      <c r="D152" s="67"/>
      <c r="E152" s="67"/>
      <c r="F152" s="68">
        <f t="shared" si="51"/>
        <v>-463743.37873802532</v>
      </c>
      <c r="G152" s="68">
        <f t="shared" si="51"/>
        <v>-1542183.896161346</v>
      </c>
      <c r="H152" s="69">
        <f t="shared" si="52"/>
        <v>1078440.5174233206</v>
      </c>
      <c r="I152" s="70">
        <f t="shared" si="53"/>
        <v>-0.69929437086437596</v>
      </c>
      <c r="J152" s="22"/>
      <c r="K152" s="68">
        <f t="shared" si="71"/>
        <v>-292814.31226016721</v>
      </c>
      <c r="L152" s="68">
        <f t="shared" si="72"/>
        <v>-1242813.6794873988</v>
      </c>
      <c r="M152" s="69">
        <f t="shared" si="54"/>
        <v>949999.36722723162</v>
      </c>
      <c r="N152" s="70">
        <f t="shared" si="55"/>
        <v>-0.76439403822708241</v>
      </c>
      <c r="O152" s="46"/>
      <c r="P152" s="68">
        <f t="shared" si="73"/>
        <v>-170929.06647785811</v>
      </c>
      <c r="Q152" s="68">
        <f t="shared" si="74"/>
        <v>-299370.21667394711</v>
      </c>
      <c r="R152" s="69">
        <f t="shared" si="56"/>
        <v>128441.150196089</v>
      </c>
      <c r="S152" s="70">
        <f t="shared" si="57"/>
        <v>-0.42903783690672881</v>
      </c>
      <c r="T152" s="22"/>
      <c r="U152" s="22"/>
      <c r="V152" s="13"/>
      <c r="W152" s="68">
        <v>-147887.80574230896</v>
      </c>
      <c r="X152" s="68">
        <v>-244650.3264400005</v>
      </c>
      <c r="Y152" s="69">
        <v>96762.520697691536</v>
      </c>
      <c r="Z152" s="70">
        <v>-0.39551355645307984</v>
      </c>
      <c r="AA152" s="22"/>
      <c r="AB152" s="68">
        <v>-61870.138632308954</v>
      </c>
      <c r="AC152" s="68">
        <v>-155635.92341000051</v>
      </c>
      <c r="AD152" s="69">
        <v>93765.784777691559</v>
      </c>
      <c r="AE152" s="70">
        <v>-0.60246877920773501</v>
      </c>
      <c r="AF152" s="46"/>
      <c r="AG152" s="68">
        <v>-86017.667109999995</v>
      </c>
      <c r="AH152" s="68">
        <v>-89014.403030000001</v>
      </c>
      <c r="AI152" s="69">
        <v>2996.7359200000064</v>
      </c>
      <c r="AJ152" s="70">
        <v>-3.3665741924821302E-2</v>
      </c>
      <c r="AK152" s="22"/>
      <c r="AL152" s="22"/>
      <c r="AM152" s="13"/>
      <c r="AN152" s="68">
        <v>-172581.77696647879</v>
      </c>
      <c r="AO152" s="68">
        <v>-967889.38544724265</v>
      </c>
      <c r="AP152" s="69">
        <v>795307.60848076385</v>
      </c>
      <c r="AQ152" s="70">
        <v>-0.82169266492499848</v>
      </c>
      <c r="AR152" s="22"/>
      <c r="AS152" s="68">
        <v>-136429.26453246042</v>
      </c>
      <c r="AT152" s="68">
        <v>-903635.49544724263</v>
      </c>
      <c r="AU152" s="69">
        <v>767206.23091478227</v>
      </c>
      <c r="AV152" s="70">
        <v>-0.84902179560251057</v>
      </c>
      <c r="AW152" s="46"/>
      <c r="AX152" s="68">
        <v>-36152.512434018368</v>
      </c>
      <c r="AY152" s="68">
        <v>-64253.89</v>
      </c>
      <c r="AZ152" s="69">
        <v>28101.377565981631</v>
      </c>
      <c r="BA152" s="70">
        <v>-0.43734904713133527</v>
      </c>
      <c r="BB152" s="22"/>
      <c r="BC152" s="22"/>
      <c r="BD152" s="13"/>
      <c r="BE152" s="68">
        <v>-29999.999487902664</v>
      </c>
      <c r="BF152" s="68">
        <v>-70000.000000000087</v>
      </c>
      <c r="BG152" s="69">
        <v>40000.000512097424</v>
      </c>
      <c r="BH152" s="70">
        <v>-0.57142857874424813</v>
      </c>
      <c r="BI152" s="22"/>
      <c r="BJ152" s="68">
        <v>-24999.999487902664</v>
      </c>
      <c r="BK152" s="68">
        <v>-40000.000000000087</v>
      </c>
      <c r="BL152" s="69">
        <v>15000.000512097424</v>
      </c>
      <c r="BM152" s="70">
        <v>-0.37500001280243478</v>
      </c>
      <c r="BN152" s="46"/>
      <c r="BO152" s="68">
        <v>-5000</v>
      </c>
      <c r="BP152" s="68">
        <v>-30000</v>
      </c>
      <c r="BQ152" s="69">
        <v>25000</v>
      </c>
      <c r="BR152" s="70">
        <v>-0.83333333333333337</v>
      </c>
      <c r="BS152" s="22"/>
      <c r="BT152" s="22"/>
      <c r="BU152" s="13"/>
      <c r="BV152" s="68">
        <v>-80431.184153839655</v>
      </c>
      <c r="BW152" s="68">
        <v>-151182.22879010555</v>
      </c>
      <c r="BX152" s="69">
        <v>70751.044636265899</v>
      </c>
      <c r="BY152" s="70">
        <v>-0.46798519377891556</v>
      </c>
      <c r="BZ152" s="22"/>
      <c r="CA152" s="68">
        <v>-54604.939309999929</v>
      </c>
      <c r="CB152" s="68">
        <v>-53606.096519999875</v>
      </c>
      <c r="CC152" s="69">
        <v>-998.84279000005336</v>
      </c>
      <c r="CD152" s="70">
        <v>1.8633007341383179E-2</v>
      </c>
      <c r="CE152" s="46"/>
      <c r="CF152" s="68">
        <v>-25826.24484383973</v>
      </c>
      <c r="CG152" s="68">
        <v>-97576.132270105692</v>
      </c>
      <c r="CH152" s="69">
        <v>71749.887426265966</v>
      </c>
      <c r="CI152" s="70">
        <v>-0.73532210958773481</v>
      </c>
      <c r="CJ152" s="22"/>
      <c r="CK152" s="22"/>
      <c r="CL152" s="13"/>
      <c r="CM152" s="68">
        <v>-1912.791959171075</v>
      </c>
      <c r="CN152" s="68">
        <v>-28435.265773299645</v>
      </c>
      <c r="CO152" s="69">
        <v>26522.473814128571</v>
      </c>
      <c r="CP152" s="70">
        <v>-0.93273170103557945</v>
      </c>
      <c r="CQ152" s="22"/>
      <c r="CR152" s="68">
        <v>-1821.041209171075</v>
      </c>
      <c r="CS152" s="68">
        <v>-27732.411773299646</v>
      </c>
      <c r="CT152" s="69">
        <v>25911.370564128571</v>
      </c>
      <c r="CU152" s="70">
        <v>-0.93433527440536757</v>
      </c>
      <c r="CV152" s="46"/>
      <c r="CW152" s="68">
        <v>-91.750749999999996</v>
      </c>
      <c r="CX152" s="68">
        <v>-702.85400000000004</v>
      </c>
      <c r="CY152" s="69">
        <v>611.10325</v>
      </c>
      <c r="CZ152" s="70">
        <v>-0.86945973132400189</v>
      </c>
      <c r="DA152" s="22"/>
      <c r="DB152" s="22"/>
      <c r="DC152" s="13"/>
      <c r="DD152" s="68">
        <v>-3999.520804337375</v>
      </c>
      <c r="DE152" s="68">
        <v>-8499.681415817231</v>
      </c>
      <c r="DF152" s="69">
        <v>4500.160611479856</v>
      </c>
      <c r="DG152" s="70">
        <v>-0.52945050423953721</v>
      </c>
      <c r="DH152" s="22"/>
      <c r="DI152" s="68">
        <v>-3999.520804337375</v>
      </c>
      <c r="DJ152" s="68">
        <v>-8499.681415817231</v>
      </c>
      <c r="DK152" s="69">
        <v>4500.160611479856</v>
      </c>
      <c r="DL152" s="70">
        <v>-0.52945050423953721</v>
      </c>
      <c r="DM152" s="46"/>
      <c r="DN152" s="68">
        <v>0</v>
      </c>
      <c r="DO152" s="68">
        <v>0</v>
      </c>
      <c r="DP152" s="69">
        <v>0</v>
      </c>
      <c r="DQ152" s="70" t="s">
        <v>589</v>
      </c>
      <c r="DR152" s="22"/>
      <c r="DS152" s="22"/>
      <c r="DT152" s="13"/>
      <c r="DU152" s="68">
        <v>-9271.2204578754499</v>
      </c>
      <c r="DV152" s="68">
        <v>-60466.903373841444</v>
      </c>
      <c r="DW152" s="69">
        <v>51195.682915965997</v>
      </c>
      <c r="DX152" s="70">
        <v>-0.84667280875034412</v>
      </c>
      <c r="DY152" s="22"/>
      <c r="DZ152" s="68">
        <v>-1000.0724178754499</v>
      </c>
      <c r="EA152" s="68">
        <v>-50100</v>
      </c>
      <c r="EB152" s="69">
        <v>49099.927582124554</v>
      </c>
      <c r="EC152" s="70">
        <v>-0.98003847469310479</v>
      </c>
      <c r="ED152" s="46"/>
      <c r="EE152" s="68">
        <v>-8271.14804</v>
      </c>
      <c r="EF152" s="68">
        <v>-10366.90337384144</v>
      </c>
      <c r="EG152" s="69">
        <v>2095.75533384144</v>
      </c>
      <c r="EH152" s="70">
        <v>-0.20215827796076591</v>
      </c>
      <c r="EI152" s="22"/>
      <c r="EJ152" s="22"/>
      <c r="EK152" s="13"/>
      <c r="EL152" s="68">
        <v>-17640.722104346059</v>
      </c>
      <c r="EM152" s="68">
        <v>-11060.104921039092</v>
      </c>
      <c r="EN152" s="69">
        <v>-6580.6171833069675</v>
      </c>
      <c r="EO152" s="70">
        <v>0.59498686769137099</v>
      </c>
      <c r="EP152" s="22"/>
      <c r="EQ152" s="68">
        <v>-8070.9788043460576</v>
      </c>
      <c r="ER152" s="68">
        <v>-3604.0709210390924</v>
      </c>
      <c r="ES152" s="69">
        <v>-4466.9078833069652</v>
      </c>
      <c r="ET152" s="70">
        <v>1.2394062106910781</v>
      </c>
      <c r="EU152" s="46"/>
      <c r="EV152" s="68">
        <v>-9569.7433000000001</v>
      </c>
      <c r="EW152" s="68">
        <v>-7456.0339999999997</v>
      </c>
      <c r="EX152" s="69">
        <v>-2113.7093000000004</v>
      </c>
      <c r="EY152" s="70">
        <v>0.28348976144690341</v>
      </c>
      <c r="EZ152" s="22"/>
      <c r="FA152" s="22"/>
      <c r="FB152" s="13"/>
      <c r="FC152" s="68">
        <v>-18.357061765281287</v>
      </c>
      <c r="FD152" s="68">
        <v>0</v>
      </c>
      <c r="FE152" s="69">
        <v>-18.357061765281287</v>
      </c>
      <c r="FF152" s="70" t="s">
        <v>589</v>
      </c>
      <c r="FG152" s="22"/>
      <c r="FH152" s="68">
        <v>-18.357061765281287</v>
      </c>
      <c r="FI152" s="68">
        <v>0</v>
      </c>
      <c r="FJ152" s="69">
        <v>-18.357061765281287</v>
      </c>
      <c r="FK152" s="70" t="s">
        <v>589</v>
      </c>
      <c r="FL152" s="46"/>
      <c r="FM152" s="68">
        <v>0</v>
      </c>
      <c r="FN152" s="68">
        <v>0</v>
      </c>
      <c r="FO152" s="69">
        <v>0</v>
      </c>
      <c r="FP152" s="70" t="s">
        <v>589</v>
      </c>
      <c r="FQ152" s="22"/>
      <c r="FR152" s="22"/>
      <c r="FS152" s="13"/>
    </row>
    <row r="153" spans="1:175" x14ac:dyDescent="0.2">
      <c r="A153" s="42">
        <v>740</v>
      </c>
      <c r="B153" s="61" t="str">
        <f>VLOOKUP($A153&amp;B$1,TEXTDF,(SPRCODE="DE")*2+(SPRCODE="FR")*3,FALSE)</f>
        <v>Ergebnis der Betriebsrechnung</v>
      </c>
      <c r="C153" s="61"/>
      <c r="D153" s="61"/>
      <c r="E153" s="61"/>
      <c r="F153" s="62">
        <f t="shared" ref="F153:G153" si="75">+K153+P153</f>
        <v>450642.14217634412</v>
      </c>
      <c r="G153" s="62">
        <f t="shared" si="75"/>
        <v>533929.63725053205</v>
      </c>
      <c r="H153" s="63">
        <f t="shared" si="52"/>
        <v>-83287.495074187929</v>
      </c>
      <c r="I153" s="64">
        <f t="shared" si="53"/>
        <v>-0.15598964594487852</v>
      </c>
      <c r="J153" s="22"/>
      <c r="K153" s="62">
        <f>+SUBTOTAL(9,K127:K152)</f>
        <v>382546.2616700147</v>
      </c>
      <c r="L153" s="62">
        <f>+SUBTOTAL(9,L127:L152)</f>
        <v>474024.07200979907</v>
      </c>
      <c r="M153" s="63">
        <f t="shared" si="54"/>
        <v>-91477.810339784366</v>
      </c>
      <c r="N153" s="64">
        <f t="shared" si="55"/>
        <v>-0.19298136052865544</v>
      </c>
      <c r="O153" s="46"/>
      <c r="P153" s="62">
        <f t="shared" ref="P153:Q153" si="76">+SUBTOTAL(9,P127:P152)</f>
        <v>68095.880506329413</v>
      </c>
      <c r="Q153" s="62">
        <f t="shared" si="76"/>
        <v>59905.565240732976</v>
      </c>
      <c r="R153" s="63">
        <f t="shared" si="56"/>
        <v>8190.3152655964368</v>
      </c>
      <c r="S153" s="64">
        <f t="shared" si="57"/>
        <v>0.13672044045796605</v>
      </c>
      <c r="T153" s="22"/>
      <c r="U153" s="22"/>
      <c r="V153" s="13"/>
      <c r="W153" s="62">
        <v>132478.50051769131</v>
      </c>
      <c r="X153" s="62">
        <v>141450.73438370065</v>
      </c>
      <c r="Y153" s="63">
        <v>-8972.2338660093374</v>
      </c>
      <c r="Z153" s="64">
        <v>-6.3430097447717548E-2</v>
      </c>
      <c r="AA153" s="22"/>
      <c r="AB153" s="62">
        <v>119702.85679502273</v>
      </c>
      <c r="AC153" s="62">
        <v>122535.944219517</v>
      </c>
      <c r="AD153" s="63">
        <v>-2833.0874244942679</v>
      </c>
      <c r="AE153" s="64">
        <v>-2.3120460225278361E-2</v>
      </c>
      <c r="AF153" s="46"/>
      <c r="AG153" s="62">
        <v>12775.643722668581</v>
      </c>
      <c r="AH153" s="62">
        <v>18914.790164183665</v>
      </c>
      <c r="AI153" s="63">
        <v>-6139.146441515084</v>
      </c>
      <c r="AJ153" s="64">
        <v>-0.32456857243597348</v>
      </c>
      <c r="AK153" s="22"/>
      <c r="AL153" s="22"/>
      <c r="AM153" s="13"/>
      <c r="AN153" s="62">
        <v>126946.83049444295</v>
      </c>
      <c r="AO153" s="62">
        <v>190719.55398275756</v>
      </c>
      <c r="AP153" s="63">
        <v>-63772.723488314601</v>
      </c>
      <c r="AQ153" s="64">
        <v>-0.33437957543713703</v>
      </c>
      <c r="AR153" s="22"/>
      <c r="AS153" s="62">
        <v>121934.10989890844</v>
      </c>
      <c r="AT153" s="62">
        <v>183152.08848150005</v>
      </c>
      <c r="AU153" s="63">
        <v>-61217.978582591604</v>
      </c>
      <c r="AV153" s="64">
        <v>-0.33424668585624762</v>
      </c>
      <c r="AW153" s="46"/>
      <c r="AX153" s="62">
        <v>5012.7205955345053</v>
      </c>
      <c r="AY153" s="62">
        <v>7567.4655012574949</v>
      </c>
      <c r="AZ153" s="63">
        <v>-2554.7449057229896</v>
      </c>
      <c r="BA153" s="64">
        <v>-0.33759584438124823</v>
      </c>
      <c r="BB153" s="22"/>
      <c r="BC153" s="22"/>
      <c r="BD153" s="13"/>
      <c r="BE153" s="62">
        <v>40107.537103923067</v>
      </c>
      <c r="BF153" s="62">
        <v>49857.969652825574</v>
      </c>
      <c r="BG153" s="63">
        <v>-9750.4325489025068</v>
      </c>
      <c r="BH153" s="64">
        <v>-0.19556417192271136</v>
      </c>
      <c r="BI153" s="22"/>
      <c r="BJ153" s="62">
        <v>24523.121162145908</v>
      </c>
      <c r="BK153" s="62">
        <v>36708.898103034211</v>
      </c>
      <c r="BL153" s="63">
        <v>-12185.776940888303</v>
      </c>
      <c r="BM153" s="64">
        <v>-0.33195703414156896</v>
      </c>
      <c r="BN153" s="46"/>
      <c r="BO153" s="62">
        <v>15584.415941777159</v>
      </c>
      <c r="BP153" s="62">
        <v>13149.071549791362</v>
      </c>
      <c r="BQ153" s="63">
        <v>2435.3443919857964</v>
      </c>
      <c r="BR153" s="64">
        <v>0.18521036886626718</v>
      </c>
      <c r="BS153" s="22"/>
      <c r="BT153" s="22"/>
      <c r="BU153" s="13"/>
      <c r="BV153" s="62">
        <v>68941.774486162583</v>
      </c>
      <c r="BW153" s="62">
        <v>64011.623149894076</v>
      </c>
      <c r="BX153" s="63">
        <v>4930.1513362685073</v>
      </c>
      <c r="BY153" s="64">
        <v>7.701962696249276E-2</v>
      </c>
      <c r="BZ153" s="22"/>
      <c r="CA153" s="62">
        <v>55660.067937296233</v>
      </c>
      <c r="CB153" s="62">
        <v>54097.596714390442</v>
      </c>
      <c r="CC153" s="63">
        <v>1562.4712229057914</v>
      </c>
      <c r="CD153" s="64">
        <v>2.8882451676271126E-2</v>
      </c>
      <c r="CE153" s="46"/>
      <c r="CF153" s="62">
        <v>13281.706548866347</v>
      </c>
      <c r="CG153" s="62">
        <v>9914.0264355036343</v>
      </c>
      <c r="CH153" s="63">
        <v>3367.6801133627123</v>
      </c>
      <c r="CI153" s="64">
        <v>0.33968843388419234</v>
      </c>
      <c r="CJ153" s="22"/>
      <c r="CK153" s="22"/>
      <c r="CL153" s="13"/>
      <c r="CM153" s="62">
        <v>40099.931540828482</v>
      </c>
      <c r="CN153" s="62">
        <v>34622.905086700011</v>
      </c>
      <c r="CO153" s="63">
        <v>5477.0264541284705</v>
      </c>
      <c r="CP153" s="64">
        <v>0.15819084043968368</v>
      </c>
      <c r="CQ153" s="22"/>
      <c r="CR153" s="62">
        <v>40069.12176082845</v>
      </c>
      <c r="CS153" s="62">
        <v>34440.565756699973</v>
      </c>
      <c r="CT153" s="63">
        <v>5628.5560041284771</v>
      </c>
      <c r="CU153" s="64">
        <v>0.16342809360016131</v>
      </c>
      <c r="CV153" s="46"/>
      <c r="CW153" s="62">
        <v>30.80978000002932</v>
      </c>
      <c r="CX153" s="62">
        <v>182.33933000003776</v>
      </c>
      <c r="CY153" s="63">
        <v>-151.52955000000844</v>
      </c>
      <c r="CZ153" s="64">
        <v>-0.83103052972705926</v>
      </c>
      <c r="DA153" s="22"/>
      <c r="DB153" s="22"/>
      <c r="DC153" s="13"/>
      <c r="DD153" s="62">
        <v>4180.5292959936851</v>
      </c>
      <c r="DE153" s="62">
        <v>4524.6181086287943</v>
      </c>
      <c r="DF153" s="63">
        <v>-344.08881263510921</v>
      </c>
      <c r="DG153" s="64">
        <v>-7.6048144699528475E-2</v>
      </c>
      <c r="DH153" s="22"/>
      <c r="DI153" s="62">
        <v>4180.5292959936851</v>
      </c>
      <c r="DJ153" s="62">
        <v>4524.6181086287943</v>
      </c>
      <c r="DK153" s="63">
        <v>-344.08881263510921</v>
      </c>
      <c r="DL153" s="64">
        <v>-7.6048144699528475E-2</v>
      </c>
      <c r="DM153" s="46"/>
      <c r="DN153" s="62">
        <v>0</v>
      </c>
      <c r="DO153" s="62">
        <v>0</v>
      </c>
      <c r="DP153" s="63">
        <v>0</v>
      </c>
      <c r="DQ153" s="64" t="s">
        <v>589</v>
      </c>
      <c r="DR153" s="22"/>
      <c r="DS153" s="22"/>
      <c r="DT153" s="13"/>
      <c r="DU153" s="62">
        <v>20873.814806124105</v>
      </c>
      <c r="DV153" s="62">
        <v>33529.777958114559</v>
      </c>
      <c r="DW153" s="63">
        <v>-12655.963151990454</v>
      </c>
      <c r="DX153" s="64">
        <v>-0.3774544277567331</v>
      </c>
      <c r="DY153" s="22"/>
      <c r="DZ153" s="62">
        <v>3064.4159419732605</v>
      </c>
      <c r="EA153" s="62">
        <v>29964.438681277563</v>
      </c>
      <c r="EB153" s="63">
        <v>-26900.022739304302</v>
      </c>
      <c r="EC153" s="64">
        <v>-0.89773157526598435</v>
      </c>
      <c r="ED153" s="46"/>
      <c r="EE153" s="62">
        <v>17809.398864150844</v>
      </c>
      <c r="EF153" s="62">
        <v>3565.3392768369922</v>
      </c>
      <c r="EG153" s="63">
        <v>14244.059587313852</v>
      </c>
      <c r="EH153" s="64">
        <v>3.9951484224386462</v>
      </c>
      <c r="EI153" s="22"/>
      <c r="EJ153" s="22"/>
      <c r="EK153" s="13"/>
      <c r="EL153" s="62">
        <v>16837.865952943794</v>
      </c>
      <c r="EM153" s="62">
        <v>15218.864147910372</v>
      </c>
      <c r="EN153" s="63">
        <v>1619.001805033422</v>
      </c>
      <c r="EO153" s="64">
        <v>0.10638125088038963</v>
      </c>
      <c r="EP153" s="22"/>
      <c r="EQ153" s="62">
        <v>13236.680899611893</v>
      </c>
      <c r="ER153" s="62">
        <v>8606.3311647505325</v>
      </c>
      <c r="ES153" s="63">
        <v>4630.34973486136</v>
      </c>
      <c r="ET153" s="64">
        <v>0.53801668169895223</v>
      </c>
      <c r="EU153" s="46"/>
      <c r="EV153" s="62">
        <v>3601.1850533318993</v>
      </c>
      <c r="EW153" s="62">
        <v>6612.5329831598392</v>
      </c>
      <c r="EX153" s="63">
        <v>-3011.3479298279399</v>
      </c>
      <c r="EY153" s="64">
        <v>-0.45540006189715043</v>
      </c>
      <c r="EZ153" s="22"/>
      <c r="FA153" s="22"/>
      <c r="FB153" s="13"/>
      <c r="FC153" s="62">
        <v>175.35797823472137</v>
      </c>
      <c r="FD153" s="62">
        <v>-6.4092199999993227</v>
      </c>
      <c r="FE153" s="63">
        <v>181.76719823472069</v>
      </c>
      <c r="FF153" s="64">
        <v>-28.360268212784067</v>
      </c>
      <c r="FG153" s="22"/>
      <c r="FH153" s="62">
        <v>175.35797823472137</v>
      </c>
      <c r="FI153" s="62">
        <v>-6.4092199999993227</v>
      </c>
      <c r="FJ153" s="63">
        <v>181.76719823472069</v>
      </c>
      <c r="FK153" s="64">
        <v>-28.360268212784067</v>
      </c>
      <c r="FL153" s="46"/>
      <c r="FM153" s="62">
        <v>0</v>
      </c>
      <c r="FN153" s="62">
        <v>0</v>
      </c>
      <c r="FO153" s="63">
        <v>0</v>
      </c>
      <c r="FP153" s="64" t="s">
        <v>589</v>
      </c>
      <c r="FQ153" s="22"/>
      <c r="FR153" s="22"/>
      <c r="FS153" s="13"/>
    </row>
    <row r="154" spans="1:175" ht="6" customHeight="1" x14ac:dyDescent="0.2">
      <c r="A154" s="42"/>
      <c r="B154" s="97"/>
      <c r="C154" s="97"/>
      <c r="D154" s="97"/>
      <c r="E154" s="97"/>
      <c r="F154" s="98"/>
      <c r="G154" s="98"/>
      <c r="H154" s="99"/>
      <c r="I154" s="100"/>
      <c r="J154" s="22"/>
      <c r="K154" s="98"/>
      <c r="L154" s="98"/>
      <c r="M154" s="99"/>
      <c r="N154" s="100"/>
      <c r="O154" s="46"/>
      <c r="P154" s="98"/>
      <c r="Q154" s="98"/>
      <c r="R154" s="99"/>
      <c r="S154" s="100"/>
      <c r="T154" s="29"/>
      <c r="U154" s="29"/>
      <c r="V154" s="13"/>
      <c r="W154" s="98"/>
      <c r="X154" s="98"/>
      <c r="Y154" s="99"/>
      <c r="Z154" s="100"/>
      <c r="AA154" s="22"/>
      <c r="AB154" s="98"/>
      <c r="AC154" s="98"/>
      <c r="AD154" s="99"/>
      <c r="AE154" s="100"/>
      <c r="AF154" s="46"/>
      <c r="AG154" s="98"/>
      <c r="AH154" s="98"/>
      <c r="AI154" s="99"/>
      <c r="AJ154" s="100"/>
      <c r="AK154" s="29"/>
      <c r="AL154" s="29"/>
      <c r="AM154" s="13"/>
      <c r="AN154" s="98"/>
      <c r="AO154" s="98"/>
      <c r="AP154" s="99"/>
      <c r="AQ154" s="100"/>
      <c r="AR154" s="22"/>
      <c r="AS154" s="98"/>
      <c r="AT154" s="98"/>
      <c r="AU154" s="99"/>
      <c r="AV154" s="100"/>
      <c r="AW154" s="46"/>
      <c r="AX154" s="98"/>
      <c r="AY154" s="98"/>
      <c r="AZ154" s="99"/>
      <c r="BA154" s="100"/>
      <c r="BB154" s="29"/>
      <c r="BC154" s="29"/>
      <c r="BD154" s="13"/>
      <c r="BE154" s="98"/>
      <c r="BF154" s="98"/>
      <c r="BG154" s="99"/>
      <c r="BH154" s="100"/>
      <c r="BI154" s="22"/>
      <c r="BJ154" s="98"/>
      <c r="BK154" s="98"/>
      <c r="BL154" s="99"/>
      <c r="BM154" s="100"/>
      <c r="BN154" s="46"/>
      <c r="BO154" s="98"/>
      <c r="BP154" s="98"/>
      <c r="BQ154" s="99"/>
      <c r="BR154" s="100"/>
      <c r="BS154" s="29"/>
      <c r="BT154" s="29"/>
      <c r="BU154" s="13"/>
      <c r="BV154" s="98"/>
      <c r="BW154" s="98"/>
      <c r="BX154" s="99"/>
      <c r="BY154" s="100"/>
      <c r="BZ154" s="22"/>
      <c r="CA154" s="98"/>
      <c r="CB154" s="98"/>
      <c r="CC154" s="99"/>
      <c r="CD154" s="100"/>
      <c r="CE154" s="46"/>
      <c r="CF154" s="98"/>
      <c r="CG154" s="98"/>
      <c r="CH154" s="99"/>
      <c r="CI154" s="100"/>
      <c r="CJ154" s="29"/>
      <c r="CK154" s="29"/>
      <c r="CL154" s="13"/>
      <c r="CM154" s="98"/>
      <c r="CN154" s="98"/>
      <c r="CO154" s="99"/>
      <c r="CP154" s="100"/>
      <c r="CQ154" s="22"/>
      <c r="CR154" s="98"/>
      <c r="CS154" s="98"/>
      <c r="CT154" s="99"/>
      <c r="CU154" s="100"/>
      <c r="CV154" s="46"/>
      <c r="CW154" s="98"/>
      <c r="CX154" s="98"/>
      <c r="CY154" s="99"/>
      <c r="CZ154" s="100"/>
      <c r="DA154" s="29"/>
      <c r="DB154" s="29"/>
      <c r="DC154" s="13"/>
      <c r="DD154" s="98"/>
      <c r="DE154" s="98"/>
      <c r="DF154" s="99"/>
      <c r="DG154" s="100"/>
      <c r="DH154" s="22"/>
      <c r="DI154" s="98"/>
      <c r="DJ154" s="98"/>
      <c r="DK154" s="99"/>
      <c r="DL154" s="100"/>
      <c r="DM154" s="46"/>
      <c r="DN154" s="98"/>
      <c r="DO154" s="98"/>
      <c r="DP154" s="99"/>
      <c r="DQ154" s="100"/>
      <c r="DR154" s="29"/>
      <c r="DS154" s="29"/>
      <c r="DT154" s="13"/>
      <c r="DU154" s="98"/>
      <c r="DV154" s="98"/>
      <c r="DW154" s="99"/>
      <c r="DX154" s="100"/>
      <c r="DY154" s="22"/>
      <c r="DZ154" s="98"/>
      <c r="EA154" s="98"/>
      <c r="EB154" s="99"/>
      <c r="EC154" s="100"/>
      <c r="ED154" s="46"/>
      <c r="EE154" s="98"/>
      <c r="EF154" s="98"/>
      <c r="EG154" s="99"/>
      <c r="EH154" s="100"/>
      <c r="EI154" s="29"/>
      <c r="EJ154" s="29"/>
      <c r="EK154" s="13"/>
      <c r="EL154" s="98"/>
      <c r="EM154" s="98"/>
      <c r="EN154" s="99"/>
      <c r="EO154" s="100"/>
      <c r="EP154" s="22"/>
      <c r="EQ154" s="98"/>
      <c r="ER154" s="98"/>
      <c r="ES154" s="99"/>
      <c r="ET154" s="100"/>
      <c r="EU154" s="46"/>
      <c r="EV154" s="98"/>
      <c r="EW154" s="98"/>
      <c r="EX154" s="99"/>
      <c r="EY154" s="100"/>
      <c r="EZ154" s="29"/>
      <c r="FA154" s="29"/>
      <c r="FB154" s="13"/>
      <c r="FC154" s="98"/>
      <c r="FD154" s="98"/>
      <c r="FE154" s="99"/>
      <c r="FF154" s="100"/>
      <c r="FG154" s="22"/>
      <c r="FH154" s="98"/>
      <c r="FI154" s="98"/>
      <c r="FJ154" s="99"/>
      <c r="FK154" s="100"/>
      <c r="FL154" s="46"/>
      <c r="FM154" s="98"/>
      <c r="FN154" s="98"/>
      <c r="FO154" s="99"/>
      <c r="FP154" s="100"/>
      <c r="FQ154" s="29"/>
      <c r="FR154" s="29"/>
      <c r="FS154" s="13"/>
    </row>
    <row r="155" spans="1:175" x14ac:dyDescent="0.2">
      <c r="A155" s="42">
        <v>741</v>
      </c>
      <c r="B155" s="61" t="str">
        <f>VLOOKUP($A155&amp;B$1,TEXTDF,(SPRCODE="DE")*2+(SPRCODE="FR")*3,FALSE)</f>
        <v>Ausschüttungsquote</v>
      </c>
      <c r="C155" s="61"/>
      <c r="D155" s="61"/>
      <c r="E155" s="61"/>
      <c r="F155" s="101">
        <f>+IFERROR((-F131-F136-F151-F152)/F127,"")</f>
        <v>0.93238073793975185</v>
      </c>
      <c r="G155" s="101">
        <f>+IFERROR((-G131-G136-G151-G152)/G127,"")</f>
        <v>0.92563351444672715</v>
      </c>
      <c r="H155" s="63"/>
      <c r="I155" s="64"/>
      <c r="J155" s="22"/>
      <c r="K155" s="101">
        <f>+IFERROR((-K131-K136-K151-K152)/K127,"")</f>
        <v>0.93479368508982252</v>
      </c>
      <c r="L155" s="101">
        <f>+IFERROR((-L131-L136-L151-L152)/L127,"")</f>
        <v>0.92461925378411169</v>
      </c>
      <c r="M155" s="63"/>
      <c r="N155" s="64"/>
      <c r="O155" s="46"/>
      <c r="P155" s="101">
        <f>+IFERROR((-P131-P136-P151-P152)/P127,"")</f>
        <v>0.91463463601065231</v>
      </c>
      <c r="Q155" s="101">
        <f>+IFERROR((-Q131-Q136-Q151-Q152)/Q127,"")</f>
        <v>0.93278935178651923</v>
      </c>
      <c r="R155" s="63"/>
      <c r="S155" s="64"/>
      <c r="T155" s="22"/>
      <c r="U155" s="22"/>
      <c r="V155" s="13"/>
      <c r="W155" s="101">
        <v>0.94717745342433146</v>
      </c>
      <c r="X155" s="101">
        <v>0.9420184752185049</v>
      </c>
      <c r="Y155" s="63"/>
      <c r="Z155" s="64"/>
      <c r="AA155" s="22"/>
      <c r="AB155" s="101">
        <v>0.94800000012045804</v>
      </c>
      <c r="AC155" s="101">
        <v>0.94200000000017625</v>
      </c>
      <c r="AD155" s="63"/>
      <c r="AE155" s="64"/>
      <c r="AF155" s="46"/>
      <c r="AG155" s="101">
        <v>0.93798638519055721</v>
      </c>
      <c r="AH155" s="101">
        <v>0.94213787895275802</v>
      </c>
      <c r="AI155" s="63"/>
      <c r="AJ155" s="64"/>
      <c r="AK155" s="22"/>
      <c r="AL155" s="22"/>
      <c r="AM155" s="13"/>
      <c r="AN155" s="101">
        <v>0.9024980136017503</v>
      </c>
      <c r="AO155" s="101">
        <v>0.90989740000633224</v>
      </c>
      <c r="AP155" s="63"/>
      <c r="AQ155" s="64"/>
      <c r="AR155" s="22"/>
      <c r="AS155" s="101">
        <v>0.90069999999999995</v>
      </c>
      <c r="AT155" s="101">
        <v>0.90999999999999981</v>
      </c>
      <c r="AU155" s="63"/>
      <c r="AV155" s="64"/>
      <c r="AW155" s="46"/>
      <c r="AX155" s="101">
        <v>0.93231138386306722</v>
      </c>
      <c r="AY155" s="101">
        <v>0.9073408483655</v>
      </c>
      <c r="AZ155" s="63"/>
      <c r="BA155" s="64"/>
      <c r="BB155" s="22"/>
      <c r="BC155" s="22"/>
      <c r="BD155" s="13"/>
      <c r="BE155" s="101">
        <v>0.93071716075380151</v>
      </c>
      <c r="BF155" s="101">
        <v>0.92360398918824815</v>
      </c>
      <c r="BG155" s="63"/>
      <c r="BH155" s="64"/>
      <c r="BI155" s="22"/>
      <c r="BJ155" s="101">
        <v>0.94750884248253731</v>
      </c>
      <c r="BK155" s="101">
        <v>0.93010332877823876</v>
      </c>
      <c r="BL155" s="63"/>
      <c r="BM155" s="64"/>
      <c r="BN155" s="46"/>
      <c r="BO155" s="101">
        <v>0.86049212115979623</v>
      </c>
      <c r="BP155" s="101">
        <v>0.89681922880358911</v>
      </c>
      <c r="BQ155" s="63"/>
      <c r="BR155" s="64"/>
      <c r="BS155" s="22"/>
      <c r="BT155" s="22"/>
      <c r="BU155" s="13"/>
      <c r="BV155" s="101">
        <v>0.92320413844075389</v>
      </c>
      <c r="BW155" s="101">
        <v>0.90979259520595235</v>
      </c>
      <c r="BX155" s="63"/>
      <c r="BY155" s="64"/>
      <c r="BZ155" s="22"/>
      <c r="CA155" s="101">
        <v>0.92158698896332458</v>
      </c>
      <c r="CB155" s="101">
        <v>0.90531095918132831</v>
      </c>
      <c r="CC155" s="63"/>
      <c r="CD155" s="64"/>
      <c r="CE155" s="46"/>
      <c r="CF155" s="101">
        <v>0.92931340335197044</v>
      </c>
      <c r="CG155" s="101">
        <v>0.92830807621763134</v>
      </c>
      <c r="CH155" s="63"/>
      <c r="CI155" s="64"/>
      <c r="CJ155" s="22"/>
      <c r="CK155" s="22"/>
      <c r="CL155" s="13"/>
      <c r="CM155" s="101">
        <v>0.90000000000748126</v>
      </c>
      <c r="CN155" s="101">
        <v>0.90000000057476404</v>
      </c>
      <c r="CO155" s="63"/>
      <c r="CP155" s="64"/>
      <c r="CQ155" s="22"/>
      <c r="CR155" s="101">
        <v>0.9</v>
      </c>
      <c r="CS155" s="101">
        <v>0.89999999999999991</v>
      </c>
      <c r="CT155" s="63"/>
      <c r="CU155" s="64"/>
      <c r="CV155" s="46"/>
      <c r="CW155" s="101">
        <v>0.90000000973707728</v>
      </c>
      <c r="CX155" s="101">
        <v>0.90000010913704098</v>
      </c>
      <c r="CY155" s="63"/>
      <c r="CZ155" s="64"/>
      <c r="DA155" s="22"/>
      <c r="DB155" s="22"/>
      <c r="DC155" s="13"/>
      <c r="DD155" s="101">
        <v>0.96189000000000002</v>
      </c>
      <c r="DE155" s="101">
        <v>0.95564000000000016</v>
      </c>
      <c r="DF155" s="63"/>
      <c r="DG155" s="64"/>
      <c r="DH155" s="22"/>
      <c r="DI155" s="101">
        <v>0.96189000000000002</v>
      </c>
      <c r="DJ155" s="101">
        <v>0.95564000000000016</v>
      </c>
      <c r="DK155" s="63"/>
      <c r="DL155" s="64"/>
      <c r="DM155" s="46"/>
      <c r="DN155" s="101" t="s">
        <v>589</v>
      </c>
      <c r="DO155" s="101" t="s">
        <v>589</v>
      </c>
      <c r="DP155" s="63"/>
      <c r="DQ155" s="64"/>
      <c r="DR155" s="22"/>
      <c r="DS155" s="22"/>
      <c r="DT155" s="13"/>
      <c r="DU155" s="101">
        <v>0.96281253900553654</v>
      </c>
      <c r="DV155" s="101">
        <v>0.93539660083419152</v>
      </c>
      <c r="DW155" s="63"/>
      <c r="DX155" s="64"/>
      <c r="DY155" s="22"/>
      <c r="DZ155" s="101">
        <v>0.99193358069771442</v>
      </c>
      <c r="EA155" s="101">
        <v>0.91252064058100335</v>
      </c>
      <c r="EB155" s="63"/>
      <c r="EC155" s="64"/>
      <c r="ED155" s="46"/>
      <c r="EE155" s="101">
        <v>0.90183079553078827</v>
      </c>
      <c r="EF155" s="101">
        <v>0.97979725613786683</v>
      </c>
      <c r="EG155" s="63"/>
      <c r="EH155" s="64"/>
      <c r="EI155" s="22"/>
      <c r="EJ155" s="22"/>
      <c r="EK155" s="13"/>
      <c r="EL155" s="101">
        <v>0.94413537246694079</v>
      </c>
      <c r="EM155" s="101">
        <v>0.94804327874522554</v>
      </c>
      <c r="EN155" s="63"/>
      <c r="EO155" s="64"/>
      <c r="EP155" s="22"/>
      <c r="EQ155" s="101">
        <v>0.95006981466572871</v>
      </c>
      <c r="ER155" s="101">
        <v>0.96614250979474992</v>
      </c>
      <c r="ES155" s="63"/>
      <c r="ET155" s="64"/>
      <c r="EU155" s="46"/>
      <c r="EV155" s="101">
        <v>0.90079654022479838</v>
      </c>
      <c r="EW155" s="101">
        <v>0.8292280555667052</v>
      </c>
      <c r="EX155" s="63"/>
      <c r="EY155" s="64"/>
      <c r="EZ155" s="22"/>
      <c r="FA155" s="22"/>
      <c r="FB155" s="13"/>
      <c r="FC155" s="101">
        <v>0.96000000000000008</v>
      </c>
      <c r="FD155" s="101">
        <v>1.0060980073917551</v>
      </c>
      <c r="FE155" s="63"/>
      <c r="FF155" s="64"/>
      <c r="FG155" s="22"/>
      <c r="FH155" s="101">
        <v>0.96000000000000008</v>
      </c>
      <c r="FI155" s="101">
        <v>1.0060980073917551</v>
      </c>
      <c r="FJ155" s="63"/>
      <c r="FK155" s="64"/>
      <c r="FL155" s="46"/>
      <c r="FM155" s="101" t="s">
        <v>589</v>
      </c>
      <c r="FN155" s="101" t="s">
        <v>589</v>
      </c>
      <c r="FO155" s="63"/>
      <c r="FP155" s="64"/>
      <c r="FQ155" s="22"/>
      <c r="FR155" s="22"/>
      <c r="FS155" s="13"/>
    </row>
    <row r="156" spans="1:175" x14ac:dyDescent="0.2">
      <c r="A156" s="42">
        <v>742</v>
      </c>
      <c r="B156" s="61" t="str">
        <f>VLOOKUP($A156&amp;B$1,TEXTDF,(SPRCODE="DE")*2+(SPRCODE="FR")*3,FALSE)</f>
        <v>Mindestquote</v>
      </c>
      <c r="C156" s="61"/>
      <c r="D156" s="61"/>
      <c r="E156" s="61"/>
      <c r="F156" s="62"/>
      <c r="G156" s="62"/>
      <c r="H156" s="63"/>
      <c r="I156" s="64"/>
      <c r="J156" s="22"/>
      <c r="K156" s="114">
        <v>0.9</v>
      </c>
      <c r="L156" s="114">
        <v>0.9</v>
      </c>
      <c r="M156" s="63"/>
      <c r="N156" s="64"/>
      <c r="O156" s="46"/>
      <c r="P156" s="62"/>
      <c r="Q156" s="62"/>
      <c r="R156" s="63"/>
      <c r="S156" s="64"/>
      <c r="T156" s="22"/>
      <c r="U156" s="22"/>
      <c r="V156" s="13"/>
      <c r="W156" s="62"/>
      <c r="X156" s="62"/>
      <c r="Y156" s="63"/>
      <c r="Z156" s="64"/>
      <c r="AA156" s="22"/>
      <c r="AB156" s="114">
        <v>0.9</v>
      </c>
      <c r="AC156" s="114">
        <v>0.9</v>
      </c>
      <c r="AD156" s="63"/>
      <c r="AE156" s="64"/>
      <c r="AF156" s="46"/>
      <c r="AG156" s="62"/>
      <c r="AH156" s="62"/>
      <c r="AI156" s="63"/>
      <c r="AJ156" s="64"/>
      <c r="AK156" s="22"/>
      <c r="AL156" s="22"/>
      <c r="AM156" s="13"/>
      <c r="AN156" s="62"/>
      <c r="AO156" s="62"/>
      <c r="AP156" s="63"/>
      <c r="AQ156" s="64"/>
      <c r="AR156" s="22"/>
      <c r="AS156" s="114">
        <v>0.9</v>
      </c>
      <c r="AT156" s="114">
        <v>0.9</v>
      </c>
      <c r="AU156" s="63"/>
      <c r="AV156" s="64"/>
      <c r="AW156" s="46"/>
      <c r="AX156" s="62"/>
      <c r="AY156" s="62"/>
      <c r="AZ156" s="63"/>
      <c r="BA156" s="64"/>
      <c r="BB156" s="22"/>
      <c r="BC156" s="22"/>
      <c r="BD156" s="13"/>
      <c r="BE156" s="62"/>
      <c r="BF156" s="62"/>
      <c r="BG156" s="63"/>
      <c r="BH156" s="64"/>
      <c r="BI156" s="22"/>
      <c r="BJ156" s="114">
        <v>0.9</v>
      </c>
      <c r="BK156" s="114">
        <v>0.9</v>
      </c>
      <c r="BL156" s="63"/>
      <c r="BM156" s="64"/>
      <c r="BN156" s="46"/>
      <c r="BO156" s="62"/>
      <c r="BP156" s="62"/>
      <c r="BQ156" s="63"/>
      <c r="BR156" s="64"/>
      <c r="BS156" s="22"/>
      <c r="BT156" s="22"/>
      <c r="BU156" s="13"/>
      <c r="BV156" s="62"/>
      <c r="BW156" s="62"/>
      <c r="BX156" s="63"/>
      <c r="BY156" s="64"/>
      <c r="BZ156" s="22"/>
      <c r="CA156" s="114">
        <v>0.9</v>
      </c>
      <c r="CB156" s="114">
        <v>0.9</v>
      </c>
      <c r="CC156" s="63"/>
      <c r="CD156" s="64"/>
      <c r="CE156" s="46"/>
      <c r="CF156" s="62"/>
      <c r="CG156" s="62"/>
      <c r="CH156" s="63"/>
      <c r="CI156" s="64"/>
      <c r="CJ156" s="22"/>
      <c r="CK156" s="22"/>
      <c r="CL156" s="13"/>
      <c r="CM156" s="62"/>
      <c r="CN156" s="62"/>
      <c r="CO156" s="63"/>
      <c r="CP156" s="64"/>
      <c r="CQ156" s="22"/>
      <c r="CR156" s="114">
        <v>0.9</v>
      </c>
      <c r="CS156" s="114">
        <v>0.9</v>
      </c>
      <c r="CT156" s="63"/>
      <c r="CU156" s="64"/>
      <c r="CV156" s="46"/>
      <c r="CW156" s="62"/>
      <c r="CX156" s="62"/>
      <c r="CY156" s="63"/>
      <c r="CZ156" s="64"/>
      <c r="DA156" s="22"/>
      <c r="DB156" s="22"/>
      <c r="DC156" s="13"/>
      <c r="DD156" s="62"/>
      <c r="DE156" s="62"/>
      <c r="DF156" s="63"/>
      <c r="DG156" s="64"/>
      <c r="DH156" s="22"/>
      <c r="DI156" s="114">
        <v>0.9</v>
      </c>
      <c r="DJ156" s="114">
        <v>0.9</v>
      </c>
      <c r="DK156" s="63"/>
      <c r="DL156" s="64"/>
      <c r="DM156" s="46"/>
      <c r="DN156" s="62"/>
      <c r="DO156" s="62"/>
      <c r="DP156" s="63"/>
      <c r="DQ156" s="64"/>
      <c r="DR156" s="22"/>
      <c r="DS156" s="22"/>
      <c r="DT156" s="13"/>
      <c r="DU156" s="62"/>
      <c r="DV156" s="62"/>
      <c r="DW156" s="63"/>
      <c r="DX156" s="64"/>
      <c r="DY156" s="22"/>
      <c r="DZ156" s="114">
        <v>0.9</v>
      </c>
      <c r="EA156" s="114">
        <v>0.9</v>
      </c>
      <c r="EB156" s="63"/>
      <c r="EC156" s="64"/>
      <c r="ED156" s="46"/>
      <c r="EE156" s="62"/>
      <c r="EF156" s="62"/>
      <c r="EG156" s="63"/>
      <c r="EH156" s="64"/>
      <c r="EI156" s="22"/>
      <c r="EJ156" s="22"/>
      <c r="EK156" s="13"/>
      <c r="EL156" s="62"/>
      <c r="EM156" s="62"/>
      <c r="EN156" s="63"/>
      <c r="EO156" s="64"/>
      <c r="EP156" s="22"/>
      <c r="EQ156" s="114">
        <v>0.9</v>
      </c>
      <c r="ER156" s="114">
        <v>0.9</v>
      </c>
      <c r="ES156" s="63"/>
      <c r="ET156" s="64"/>
      <c r="EU156" s="46"/>
      <c r="EV156" s="62"/>
      <c r="EW156" s="62"/>
      <c r="EX156" s="63"/>
      <c r="EY156" s="64"/>
      <c r="EZ156" s="22"/>
      <c r="FA156" s="22"/>
      <c r="FB156" s="13"/>
      <c r="FC156" s="62"/>
      <c r="FD156" s="62"/>
      <c r="FE156" s="63"/>
      <c r="FF156" s="64"/>
      <c r="FG156" s="22"/>
      <c r="FH156" s="114">
        <v>0.9</v>
      </c>
      <c r="FI156" s="114">
        <v>0.9</v>
      </c>
      <c r="FJ156" s="63"/>
      <c r="FK156" s="64"/>
      <c r="FL156" s="46"/>
      <c r="FM156" s="62"/>
      <c r="FN156" s="62"/>
      <c r="FO156" s="63"/>
      <c r="FP156" s="64"/>
      <c r="FQ156" s="22"/>
      <c r="FR156" s="22"/>
      <c r="FS156" s="13"/>
    </row>
    <row r="157" spans="1:175" x14ac:dyDescent="0.2">
      <c r="A157" s="42"/>
      <c r="B157" s="48"/>
      <c r="C157" s="46"/>
      <c r="D157" s="46"/>
      <c r="E157" s="46"/>
      <c r="F157" s="80"/>
      <c r="G157" s="80"/>
      <c r="H157" s="91"/>
      <c r="I157" s="92"/>
      <c r="J157" s="22"/>
      <c r="K157" s="80"/>
      <c r="L157" s="80"/>
      <c r="M157" s="46"/>
      <c r="N157" s="46"/>
      <c r="O157" s="46"/>
      <c r="P157" s="46"/>
      <c r="Q157" s="46"/>
      <c r="R157" s="46"/>
      <c r="S157" s="46"/>
      <c r="T157" s="22"/>
      <c r="U157" s="22"/>
      <c r="V157" s="13"/>
      <c r="W157" s="80"/>
      <c r="X157" s="80"/>
      <c r="Y157" s="91"/>
      <c r="Z157" s="92"/>
      <c r="AA157" s="22"/>
      <c r="AB157" s="80"/>
      <c r="AC157" s="80"/>
      <c r="AD157" s="46"/>
      <c r="AE157" s="46"/>
      <c r="AF157" s="46"/>
      <c r="AG157" s="46"/>
      <c r="AH157" s="46"/>
      <c r="AI157" s="46"/>
      <c r="AJ157" s="46"/>
      <c r="AK157" s="22"/>
      <c r="AL157" s="22"/>
      <c r="AM157" s="13"/>
      <c r="AN157" s="80"/>
      <c r="AO157" s="80"/>
      <c r="AP157" s="91"/>
      <c r="AQ157" s="92"/>
      <c r="AR157" s="22"/>
      <c r="AS157" s="80"/>
      <c r="AT157" s="80"/>
      <c r="AU157" s="46"/>
      <c r="AV157" s="46"/>
      <c r="AW157" s="46"/>
      <c r="AX157" s="46"/>
      <c r="AY157" s="46"/>
      <c r="AZ157" s="46"/>
      <c r="BA157" s="46"/>
      <c r="BB157" s="22"/>
      <c r="BC157" s="22"/>
      <c r="BD157" s="13"/>
      <c r="BE157" s="80"/>
      <c r="BF157" s="80"/>
      <c r="BG157" s="91"/>
      <c r="BH157" s="92"/>
      <c r="BI157" s="22"/>
      <c r="BJ157" s="80"/>
      <c r="BK157" s="80"/>
      <c r="BL157" s="46"/>
      <c r="BM157" s="46"/>
      <c r="BN157" s="46"/>
      <c r="BO157" s="46"/>
      <c r="BP157" s="46"/>
      <c r="BQ157" s="46"/>
      <c r="BR157" s="46"/>
      <c r="BS157" s="22"/>
      <c r="BT157" s="22"/>
      <c r="BU157" s="13"/>
      <c r="BV157" s="80"/>
      <c r="BW157" s="80"/>
      <c r="BX157" s="91"/>
      <c r="BY157" s="92"/>
      <c r="BZ157" s="22"/>
      <c r="CA157" s="80"/>
      <c r="CB157" s="80"/>
      <c r="CC157" s="46"/>
      <c r="CD157" s="46"/>
      <c r="CE157" s="46"/>
      <c r="CF157" s="46"/>
      <c r="CG157" s="46"/>
      <c r="CH157" s="46"/>
      <c r="CI157" s="46"/>
      <c r="CJ157" s="22"/>
      <c r="CK157" s="22"/>
      <c r="CL157" s="13"/>
      <c r="CM157" s="80"/>
      <c r="CN157" s="80"/>
      <c r="CO157" s="91"/>
      <c r="CP157" s="92"/>
      <c r="CQ157" s="22"/>
      <c r="CR157" s="80"/>
      <c r="CS157" s="80"/>
      <c r="CT157" s="46"/>
      <c r="CU157" s="46"/>
      <c r="CV157" s="46"/>
      <c r="CW157" s="46"/>
      <c r="CX157" s="46"/>
      <c r="CY157" s="46"/>
      <c r="CZ157" s="46"/>
      <c r="DA157" s="22"/>
      <c r="DB157" s="22"/>
      <c r="DC157" s="13"/>
      <c r="DD157" s="80"/>
      <c r="DE157" s="80"/>
      <c r="DF157" s="91"/>
      <c r="DG157" s="92"/>
      <c r="DH157" s="22"/>
      <c r="DI157" s="80"/>
      <c r="DJ157" s="80"/>
      <c r="DK157" s="46"/>
      <c r="DL157" s="46"/>
      <c r="DM157" s="46"/>
      <c r="DN157" s="46"/>
      <c r="DO157" s="46"/>
      <c r="DP157" s="46"/>
      <c r="DQ157" s="46"/>
      <c r="DR157" s="22"/>
      <c r="DS157" s="22"/>
      <c r="DT157" s="13"/>
      <c r="DU157" s="80"/>
      <c r="DV157" s="80"/>
      <c r="DW157" s="91"/>
      <c r="DX157" s="92"/>
      <c r="DY157" s="22"/>
      <c r="DZ157" s="80"/>
      <c r="EA157" s="80"/>
      <c r="EB157" s="46"/>
      <c r="EC157" s="46"/>
      <c r="ED157" s="46"/>
      <c r="EE157" s="46"/>
      <c r="EF157" s="46"/>
      <c r="EG157" s="46"/>
      <c r="EH157" s="46"/>
      <c r="EI157" s="22"/>
      <c r="EJ157" s="22"/>
      <c r="EK157" s="13"/>
      <c r="EL157" s="80"/>
      <c r="EM157" s="80"/>
      <c r="EN157" s="91"/>
      <c r="EO157" s="92"/>
      <c r="EP157" s="22"/>
      <c r="EQ157" s="80"/>
      <c r="ER157" s="80"/>
      <c r="ES157" s="46"/>
      <c r="ET157" s="46"/>
      <c r="EU157" s="46"/>
      <c r="EV157" s="46"/>
      <c r="EW157" s="46"/>
      <c r="EX157" s="46"/>
      <c r="EY157" s="46"/>
      <c r="EZ157" s="22"/>
      <c r="FA157" s="22"/>
      <c r="FB157" s="13"/>
      <c r="FC157" s="80"/>
      <c r="FD157" s="80"/>
      <c r="FE157" s="91"/>
      <c r="FF157" s="92"/>
      <c r="FG157" s="22"/>
      <c r="FH157" s="80"/>
      <c r="FI157" s="80"/>
      <c r="FJ157" s="46"/>
      <c r="FK157" s="46"/>
      <c r="FL157" s="46"/>
      <c r="FM157" s="46"/>
      <c r="FN157" s="46"/>
      <c r="FO157" s="46"/>
      <c r="FP157" s="46"/>
      <c r="FQ157" s="22"/>
      <c r="FR157" s="22"/>
      <c r="FS157" s="13"/>
    </row>
    <row r="158" spans="1:175" ht="15.75" x14ac:dyDescent="0.25">
      <c r="A158" s="42">
        <v>743</v>
      </c>
      <c r="B158" s="54" t="str">
        <f>VLOOKUP($A158&amp;B$1,TEXTDF,(SPRCODE="DE")*2+(SPRCODE="FR")*3,FALSE)</f>
        <v>IV.  Weitere Kennzahlen</v>
      </c>
      <c r="C158" s="55"/>
      <c r="D158" s="55"/>
      <c r="E158" s="55"/>
      <c r="F158" s="56" t="str">
        <f>+F125</f>
        <v>Total BV</v>
      </c>
      <c r="G158" s="56" t="str">
        <f t="shared" ref="G158:I158" si="77">+G125</f>
        <v>Total BV</v>
      </c>
      <c r="H158" s="57" t="str">
        <f t="shared" si="77"/>
        <v>Total BV</v>
      </c>
      <c r="I158" s="57" t="str">
        <f t="shared" si="77"/>
        <v>Total BV</v>
      </c>
      <c r="J158" s="24"/>
      <c r="K158" s="56"/>
      <c r="L158" s="56"/>
      <c r="M158" s="57"/>
      <c r="N158" s="57"/>
      <c r="O158" s="55"/>
      <c r="P158" s="56"/>
      <c r="Q158" s="56"/>
      <c r="R158" s="57"/>
      <c r="S158" s="57"/>
      <c r="T158" s="27"/>
      <c r="U158" s="27"/>
      <c r="V158" s="13"/>
      <c r="W158" s="56" t="s">
        <v>148</v>
      </c>
      <c r="X158" s="56" t="s">
        <v>148</v>
      </c>
      <c r="Y158" s="57" t="s">
        <v>148</v>
      </c>
      <c r="Z158" s="57" t="s">
        <v>148</v>
      </c>
      <c r="AA158" s="24"/>
      <c r="AB158" s="56"/>
      <c r="AC158" s="56"/>
      <c r="AD158" s="57"/>
      <c r="AE158" s="57"/>
      <c r="AF158" s="55"/>
      <c r="AG158" s="56"/>
      <c r="AH158" s="56"/>
      <c r="AI158" s="57"/>
      <c r="AJ158" s="57"/>
      <c r="AK158" s="27"/>
      <c r="AL158" s="27"/>
      <c r="AM158" s="13"/>
      <c r="AN158" s="56" t="s">
        <v>148</v>
      </c>
      <c r="AO158" s="56" t="s">
        <v>148</v>
      </c>
      <c r="AP158" s="57" t="s">
        <v>148</v>
      </c>
      <c r="AQ158" s="57" t="s">
        <v>148</v>
      </c>
      <c r="AR158" s="24"/>
      <c r="AS158" s="56"/>
      <c r="AT158" s="56"/>
      <c r="AU158" s="57"/>
      <c r="AV158" s="57"/>
      <c r="AW158" s="55"/>
      <c r="AX158" s="56"/>
      <c r="AY158" s="56"/>
      <c r="AZ158" s="57"/>
      <c r="BA158" s="57"/>
      <c r="BB158" s="27"/>
      <c r="BC158" s="27"/>
      <c r="BD158" s="13"/>
      <c r="BE158" s="56" t="s">
        <v>148</v>
      </c>
      <c r="BF158" s="56" t="s">
        <v>148</v>
      </c>
      <c r="BG158" s="57" t="s">
        <v>148</v>
      </c>
      <c r="BH158" s="57" t="s">
        <v>148</v>
      </c>
      <c r="BI158" s="24"/>
      <c r="BJ158" s="56"/>
      <c r="BK158" s="56"/>
      <c r="BL158" s="57"/>
      <c r="BM158" s="57"/>
      <c r="BN158" s="55"/>
      <c r="BO158" s="56"/>
      <c r="BP158" s="56"/>
      <c r="BQ158" s="57"/>
      <c r="BR158" s="57"/>
      <c r="BS158" s="27"/>
      <c r="BT158" s="27"/>
      <c r="BU158" s="13"/>
      <c r="BV158" s="56" t="s">
        <v>148</v>
      </c>
      <c r="BW158" s="56" t="s">
        <v>148</v>
      </c>
      <c r="BX158" s="57" t="s">
        <v>148</v>
      </c>
      <c r="BY158" s="57" t="s">
        <v>148</v>
      </c>
      <c r="BZ158" s="24"/>
      <c r="CA158" s="56"/>
      <c r="CB158" s="56"/>
      <c r="CC158" s="57"/>
      <c r="CD158" s="57"/>
      <c r="CE158" s="55"/>
      <c r="CF158" s="56"/>
      <c r="CG158" s="56"/>
      <c r="CH158" s="57"/>
      <c r="CI158" s="57"/>
      <c r="CJ158" s="27"/>
      <c r="CK158" s="27"/>
      <c r="CL158" s="13"/>
      <c r="CM158" s="56" t="s">
        <v>148</v>
      </c>
      <c r="CN158" s="56" t="s">
        <v>148</v>
      </c>
      <c r="CO158" s="57" t="s">
        <v>148</v>
      </c>
      <c r="CP158" s="57" t="s">
        <v>148</v>
      </c>
      <c r="CQ158" s="24"/>
      <c r="CR158" s="56"/>
      <c r="CS158" s="56"/>
      <c r="CT158" s="57"/>
      <c r="CU158" s="57"/>
      <c r="CV158" s="55"/>
      <c r="CW158" s="56"/>
      <c r="CX158" s="56"/>
      <c r="CY158" s="57"/>
      <c r="CZ158" s="57"/>
      <c r="DA158" s="27"/>
      <c r="DB158" s="27"/>
      <c r="DC158" s="13"/>
      <c r="DD158" s="56" t="s">
        <v>148</v>
      </c>
      <c r="DE158" s="56" t="s">
        <v>148</v>
      </c>
      <c r="DF158" s="57" t="s">
        <v>148</v>
      </c>
      <c r="DG158" s="57" t="s">
        <v>148</v>
      </c>
      <c r="DH158" s="24"/>
      <c r="DI158" s="56"/>
      <c r="DJ158" s="56"/>
      <c r="DK158" s="57"/>
      <c r="DL158" s="57"/>
      <c r="DM158" s="55"/>
      <c r="DN158" s="56"/>
      <c r="DO158" s="56"/>
      <c r="DP158" s="57"/>
      <c r="DQ158" s="57"/>
      <c r="DR158" s="27"/>
      <c r="DS158" s="27"/>
      <c r="DT158" s="13"/>
      <c r="DU158" s="56" t="s">
        <v>148</v>
      </c>
      <c r="DV158" s="56" t="s">
        <v>148</v>
      </c>
      <c r="DW158" s="57" t="s">
        <v>148</v>
      </c>
      <c r="DX158" s="57" t="s">
        <v>148</v>
      </c>
      <c r="DY158" s="24"/>
      <c r="DZ158" s="56"/>
      <c r="EA158" s="56"/>
      <c r="EB158" s="57"/>
      <c r="EC158" s="57"/>
      <c r="ED158" s="55"/>
      <c r="EE158" s="56"/>
      <c r="EF158" s="56"/>
      <c r="EG158" s="57"/>
      <c r="EH158" s="57"/>
      <c r="EI158" s="27"/>
      <c r="EJ158" s="27"/>
      <c r="EK158" s="13"/>
      <c r="EL158" s="56" t="s">
        <v>149</v>
      </c>
      <c r="EM158" s="56" t="s">
        <v>149</v>
      </c>
      <c r="EN158" s="57" t="s">
        <v>149</v>
      </c>
      <c r="EO158" s="57" t="s">
        <v>149</v>
      </c>
      <c r="EP158" s="24"/>
      <c r="EQ158" s="56"/>
      <c r="ER158" s="56"/>
      <c r="ES158" s="57"/>
      <c r="ET158" s="57"/>
      <c r="EU158" s="55"/>
      <c r="EV158" s="56"/>
      <c r="EW158" s="56"/>
      <c r="EX158" s="57"/>
      <c r="EY158" s="57"/>
      <c r="EZ158" s="27"/>
      <c r="FA158" s="27"/>
      <c r="FB158" s="13"/>
      <c r="FC158" s="56" t="s">
        <v>148</v>
      </c>
      <c r="FD158" s="56" t="s">
        <v>148</v>
      </c>
      <c r="FE158" s="57" t="s">
        <v>148</v>
      </c>
      <c r="FF158" s="57" t="s">
        <v>148</v>
      </c>
      <c r="FG158" s="24"/>
      <c r="FH158" s="56"/>
      <c r="FI158" s="56"/>
      <c r="FJ158" s="57"/>
      <c r="FK158" s="57"/>
      <c r="FL158" s="55"/>
      <c r="FM158" s="56"/>
      <c r="FN158" s="56"/>
      <c r="FO158" s="57"/>
      <c r="FP158" s="57"/>
      <c r="FQ158" s="27"/>
      <c r="FR158" s="27"/>
      <c r="FS158" s="13"/>
    </row>
    <row r="159" spans="1:175" x14ac:dyDescent="0.2">
      <c r="A159" s="42"/>
      <c r="B159" s="46"/>
      <c r="C159" s="46"/>
      <c r="D159" s="46"/>
      <c r="E159" s="46"/>
      <c r="F159" s="80"/>
      <c r="G159" s="80"/>
      <c r="H159" s="91"/>
      <c r="I159" s="92"/>
      <c r="J159" s="46"/>
      <c r="K159" s="108" t="str">
        <f>+K125</f>
        <v>MQ</v>
      </c>
      <c r="L159" s="108" t="str">
        <f t="shared" ref="L159:N159" si="78">+L125</f>
        <v>MQ</v>
      </c>
      <c r="M159" s="112" t="str">
        <f t="shared" si="78"/>
        <v>MQ</v>
      </c>
      <c r="N159" s="112" t="str">
        <f t="shared" si="78"/>
        <v>MQ</v>
      </c>
      <c r="O159" s="46"/>
      <c r="P159" s="113" t="str">
        <f t="shared" ref="P159:S159" si="79">+P125</f>
        <v>nMQ</v>
      </c>
      <c r="Q159" s="113" t="str">
        <f t="shared" si="79"/>
        <v>nMQ</v>
      </c>
      <c r="R159" s="112" t="str">
        <f t="shared" si="79"/>
        <v>nMQ</v>
      </c>
      <c r="S159" s="112" t="str">
        <f t="shared" si="79"/>
        <v>nMQ</v>
      </c>
      <c r="T159" s="46"/>
      <c r="U159" s="22"/>
      <c r="V159" s="13"/>
      <c r="W159" s="80"/>
      <c r="X159" s="80"/>
      <c r="Y159" s="91"/>
      <c r="Z159" s="92"/>
      <c r="AA159" s="22"/>
      <c r="AB159" s="108" t="s">
        <v>363</v>
      </c>
      <c r="AC159" s="108" t="s">
        <v>363</v>
      </c>
      <c r="AD159" s="112" t="s">
        <v>363</v>
      </c>
      <c r="AE159" s="112" t="s">
        <v>363</v>
      </c>
      <c r="AF159" s="46"/>
      <c r="AG159" s="113" t="s">
        <v>366</v>
      </c>
      <c r="AH159" s="113" t="s">
        <v>366</v>
      </c>
      <c r="AI159" s="112" t="s">
        <v>366</v>
      </c>
      <c r="AJ159" s="112" t="s">
        <v>366</v>
      </c>
      <c r="AK159" s="22"/>
      <c r="AL159" s="22"/>
      <c r="AM159" s="13"/>
      <c r="AN159" s="80"/>
      <c r="AO159" s="80"/>
      <c r="AP159" s="91"/>
      <c r="AQ159" s="92"/>
      <c r="AR159" s="22"/>
      <c r="AS159" s="108" t="s">
        <v>363</v>
      </c>
      <c r="AT159" s="108" t="s">
        <v>363</v>
      </c>
      <c r="AU159" s="112" t="s">
        <v>363</v>
      </c>
      <c r="AV159" s="112" t="s">
        <v>363</v>
      </c>
      <c r="AW159" s="46"/>
      <c r="AX159" s="113" t="s">
        <v>366</v>
      </c>
      <c r="AY159" s="113" t="s">
        <v>366</v>
      </c>
      <c r="AZ159" s="112" t="s">
        <v>366</v>
      </c>
      <c r="BA159" s="112" t="s">
        <v>366</v>
      </c>
      <c r="BB159" s="22"/>
      <c r="BC159" s="22"/>
      <c r="BD159" s="13"/>
      <c r="BE159" s="80"/>
      <c r="BF159" s="80"/>
      <c r="BG159" s="91"/>
      <c r="BH159" s="92"/>
      <c r="BI159" s="22"/>
      <c r="BJ159" s="108" t="s">
        <v>363</v>
      </c>
      <c r="BK159" s="108" t="s">
        <v>363</v>
      </c>
      <c r="BL159" s="112" t="s">
        <v>363</v>
      </c>
      <c r="BM159" s="112" t="s">
        <v>363</v>
      </c>
      <c r="BN159" s="46"/>
      <c r="BO159" s="113" t="s">
        <v>366</v>
      </c>
      <c r="BP159" s="113" t="s">
        <v>366</v>
      </c>
      <c r="BQ159" s="112" t="s">
        <v>366</v>
      </c>
      <c r="BR159" s="112" t="s">
        <v>366</v>
      </c>
      <c r="BS159" s="22"/>
      <c r="BT159" s="22"/>
      <c r="BU159" s="13"/>
      <c r="BV159" s="80"/>
      <c r="BW159" s="80"/>
      <c r="BX159" s="91"/>
      <c r="BY159" s="92"/>
      <c r="BZ159" s="22"/>
      <c r="CA159" s="108" t="s">
        <v>363</v>
      </c>
      <c r="CB159" s="108" t="s">
        <v>363</v>
      </c>
      <c r="CC159" s="112" t="s">
        <v>363</v>
      </c>
      <c r="CD159" s="112" t="s">
        <v>363</v>
      </c>
      <c r="CE159" s="46"/>
      <c r="CF159" s="113" t="s">
        <v>366</v>
      </c>
      <c r="CG159" s="113" t="s">
        <v>366</v>
      </c>
      <c r="CH159" s="112" t="s">
        <v>366</v>
      </c>
      <c r="CI159" s="112" t="s">
        <v>366</v>
      </c>
      <c r="CJ159" s="22"/>
      <c r="CK159" s="22"/>
      <c r="CL159" s="13"/>
      <c r="CM159" s="80"/>
      <c r="CN159" s="80"/>
      <c r="CO159" s="91"/>
      <c r="CP159" s="92"/>
      <c r="CQ159" s="22"/>
      <c r="CR159" s="108" t="s">
        <v>363</v>
      </c>
      <c r="CS159" s="108" t="s">
        <v>363</v>
      </c>
      <c r="CT159" s="112" t="s">
        <v>363</v>
      </c>
      <c r="CU159" s="112" t="s">
        <v>363</v>
      </c>
      <c r="CV159" s="46"/>
      <c r="CW159" s="113" t="s">
        <v>366</v>
      </c>
      <c r="CX159" s="113" t="s">
        <v>366</v>
      </c>
      <c r="CY159" s="112" t="s">
        <v>366</v>
      </c>
      <c r="CZ159" s="112" t="s">
        <v>366</v>
      </c>
      <c r="DA159" s="22"/>
      <c r="DB159" s="22"/>
      <c r="DC159" s="13"/>
      <c r="DD159" s="80"/>
      <c r="DE159" s="80"/>
      <c r="DF159" s="91"/>
      <c r="DG159" s="92"/>
      <c r="DH159" s="22"/>
      <c r="DI159" s="108" t="s">
        <v>363</v>
      </c>
      <c r="DJ159" s="108" t="s">
        <v>363</v>
      </c>
      <c r="DK159" s="112" t="s">
        <v>363</v>
      </c>
      <c r="DL159" s="112" t="s">
        <v>363</v>
      </c>
      <c r="DM159" s="46"/>
      <c r="DN159" s="113" t="s">
        <v>366</v>
      </c>
      <c r="DO159" s="113" t="s">
        <v>366</v>
      </c>
      <c r="DP159" s="112" t="s">
        <v>366</v>
      </c>
      <c r="DQ159" s="112" t="s">
        <v>366</v>
      </c>
      <c r="DR159" s="22"/>
      <c r="DS159" s="22"/>
      <c r="DT159" s="13"/>
      <c r="DU159" s="80"/>
      <c r="DV159" s="80"/>
      <c r="DW159" s="91"/>
      <c r="DX159" s="92"/>
      <c r="DY159" s="22"/>
      <c r="DZ159" s="108" t="s">
        <v>363</v>
      </c>
      <c r="EA159" s="108" t="s">
        <v>363</v>
      </c>
      <c r="EB159" s="112" t="s">
        <v>363</v>
      </c>
      <c r="EC159" s="112" t="s">
        <v>363</v>
      </c>
      <c r="ED159" s="46"/>
      <c r="EE159" s="113" t="s">
        <v>366</v>
      </c>
      <c r="EF159" s="113" t="s">
        <v>366</v>
      </c>
      <c r="EG159" s="112" t="s">
        <v>366</v>
      </c>
      <c r="EH159" s="112" t="s">
        <v>366</v>
      </c>
      <c r="EI159" s="22"/>
      <c r="EJ159" s="22"/>
      <c r="EK159" s="13"/>
      <c r="EL159" s="80"/>
      <c r="EM159" s="80"/>
      <c r="EN159" s="91"/>
      <c r="EO159" s="92"/>
      <c r="EP159" s="22"/>
      <c r="EQ159" s="108" t="s">
        <v>364</v>
      </c>
      <c r="ER159" s="108" t="s">
        <v>364</v>
      </c>
      <c r="ES159" s="112" t="s">
        <v>364</v>
      </c>
      <c r="ET159" s="112" t="s">
        <v>364</v>
      </c>
      <c r="EU159" s="46"/>
      <c r="EV159" s="113" t="s">
        <v>367</v>
      </c>
      <c r="EW159" s="113" t="s">
        <v>367</v>
      </c>
      <c r="EX159" s="112" t="s">
        <v>367</v>
      </c>
      <c r="EY159" s="112" t="s">
        <v>367</v>
      </c>
      <c r="EZ159" s="22"/>
      <c r="FA159" s="22"/>
      <c r="FB159" s="13"/>
      <c r="FC159" s="80"/>
      <c r="FD159" s="80"/>
      <c r="FE159" s="91"/>
      <c r="FF159" s="92"/>
      <c r="FG159" s="22"/>
      <c r="FH159" s="108" t="s">
        <v>363</v>
      </c>
      <c r="FI159" s="108" t="s">
        <v>363</v>
      </c>
      <c r="FJ159" s="112" t="s">
        <v>363</v>
      </c>
      <c r="FK159" s="112" t="s">
        <v>363</v>
      </c>
      <c r="FL159" s="46"/>
      <c r="FM159" s="113" t="s">
        <v>366</v>
      </c>
      <c r="FN159" s="113" t="s">
        <v>366</v>
      </c>
      <c r="FO159" s="112" t="s">
        <v>366</v>
      </c>
      <c r="FP159" s="112" t="s">
        <v>366</v>
      </c>
      <c r="FQ159" s="22"/>
      <c r="FR159" s="22"/>
      <c r="FS159" s="13"/>
    </row>
    <row r="160" spans="1:175" x14ac:dyDescent="0.2">
      <c r="A160" s="42"/>
      <c r="B160" s="46"/>
      <c r="C160" s="46"/>
      <c r="D160" s="46"/>
      <c r="E160" s="46"/>
      <c r="F160" s="48">
        <f>+F126</f>
        <v>2019</v>
      </c>
      <c r="G160" s="48">
        <f>+F160-1</f>
        <v>2018</v>
      </c>
      <c r="H160" s="84" t="s">
        <v>571</v>
      </c>
      <c r="I160" s="85" t="s">
        <v>572</v>
      </c>
      <c r="J160" s="46"/>
      <c r="K160" s="48">
        <f>+F160</f>
        <v>2019</v>
      </c>
      <c r="L160" s="48">
        <f>+K160-1</f>
        <v>2018</v>
      </c>
      <c r="M160" s="84" t="s">
        <v>571</v>
      </c>
      <c r="N160" s="85" t="s">
        <v>572</v>
      </c>
      <c r="O160" s="46"/>
      <c r="P160" s="48">
        <f>+K160</f>
        <v>2019</v>
      </c>
      <c r="Q160" s="48">
        <f>+P160-1</f>
        <v>2018</v>
      </c>
      <c r="R160" s="84" t="s">
        <v>571</v>
      </c>
      <c r="S160" s="85" t="s">
        <v>572</v>
      </c>
      <c r="T160" s="46"/>
      <c r="U160" s="22"/>
      <c r="V160" s="13"/>
      <c r="W160" s="48">
        <v>2019</v>
      </c>
      <c r="X160" s="48">
        <v>2018</v>
      </c>
      <c r="Y160" s="84" t="s">
        <v>571</v>
      </c>
      <c r="Z160" s="85" t="s">
        <v>572</v>
      </c>
      <c r="AA160" s="22"/>
      <c r="AB160" s="48">
        <v>2019</v>
      </c>
      <c r="AC160" s="48">
        <v>2018</v>
      </c>
      <c r="AD160" s="84" t="s">
        <v>571</v>
      </c>
      <c r="AE160" s="85" t="s">
        <v>572</v>
      </c>
      <c r="AF160" s="46"/>
      <c r="AG160" s="48">
        <v>2019</v>
      </c>
      <c r="AH160" s="48">
        <v>2018</v>
      </c>
      <c r="AI160" s="84" t="s">
        <v>571</v>
      </c>
      <c r="AJ160" s="85" t="s">
        <v>572</v>
      </c>
      <c r="AK160" s="22"/>
      <c r="AL160" s="22"/>
      <c r="AM160" s="13"/>
      <c r="AN160" s="48">
        <v>2019</v>
      </c>
      <c r="AO160" s="48">
        <v>2018</v>
      </c>
      <c r="AP160" s="84" t="s">
        <v>571</v>
      </c>
      <c r="AQ160" s="85" t="s">
        <v>572</v>
      </c>
      <c r="AR160" s="22"/>
      <c r="AS160" s="48">
        <v>2019</v>
      </c>
      <c r="AT160" s="48">
        <v>2018</v>
      </c>
      <c r="AU160" s="84" t="s">
        <v>571</v>
      </c>
      <c r="AV160" s="85" t="s">
        <v>572</v>
      </c>
      <c r="AW160" s="46"/>
      <c r="AX160" s="48">
        <v>2019</v>
      </c>
      <c r="AY160" s="48">
        <v>2018</v>
      </c>
      <c r="AZ160" s="84" t="s">
        <v>571</v>
      </c>
      <c r="BA160" s="85" t="s">
        <v>572</v>
      </c>
      <c r="BB160" s="22"/>
      <c r="BC160" s="22"/>
      <c r="BD160" s="13"/>
      <c r="BE160" s="48">
        <v>2019</v>
      </c>
      <c r="BF160" s="48">
        <v>2018</v>
      </c>
      <c r="BG160" s="84" t="s">
        <v>571</v>
      </c>
      <c r="BH160" s="85" t="s">
        <v>572</v>
      </c>
      <c r="BI160" s="22"/>
      <c r="BJ160" s="48">
        <v>2019</v>
      </c>
      <c r="BK160" s="48">
        <v>2018</v>
      </c>
      <c r="BL160" s="84" t="s">
        <v>571</v>
      </c>
      <c r="BM160" s="85" t="s">
        <v>572</v>
      </c>
      <c r="BN160" s="46"/>
      <c r="BO160" s="48">
        <v>2019</v>
      </c>
      <c r="BP160" s="48">
        <v>2018</v>
      </c>
      <c r="BQ160" s="84" t="s">
        <v>571</v>
      </c>
      <c r="BR160" s="85" t="s">
        <v>572</v>
      </c>
      <c r="BS160" s="22"/>
      <c r="BT160" s="22"/>
      <c r="BU160" s="13"/>
      <c r="BV160" s="48">
        <v>2019</v>
      </c>
      <c r="BW160" s="48">
        <v>2018</v>
      </c>
      <c r="BX160" s="84" t="s">
        <v>571</v>
      </c>
      <c r="BY160" s="85" t="s">
        <v>572</v>
      </c>
      <c r="BZ160" s="22"/>
      <c r="CA160" s="48">
        <v>2019</v>
      </c>
      <c r="CB160" s="48">
        <v>2018</v>
      </c>
      <c r="CC160" s="84" t="s">
        <v>571</v>
      </c>
      <c r="CD160" s="85" t="s">
        <v>572</v>
      </c>
      <c r="CE160" s="46"/>
      <c r="CF160" s="48">
        <v>2019</v>
      </c>
      <c r="CG160" s="48">
        <v>2018</v>
      </c>
      <c r="CH160" s="84" t="s">
        <v>571</v>
      </c>
      <c r="CI160" s="85" t="s">
        <v>572</v>
      </c>
      <c r="CJ160" s="22"/>
      <c r="CK160" s="22"/>
      <c r="CL160" s="13"/>
      <c r="CM160" s="48">
        <v>2019</v>
      </c>
      <c r="CN160" s="48">
        <v>2018</v>
      </c>
      <c r="CO160" s="84" t="s">
        <v>571</v>
      </c>
      <c r="CP160" s="85" t="s">
        <v>572</v>
      </c>
      <c r="CQ160" s="22"/>
      <c r="CR160" s="48">
        <v>2019</v>
      </c>
      <c r="CS160" s="48">
        <v>2018</v>
      </c>
      <c r="CT160" s="84" t="s">
        <v>571</v>
      </c>
      <c r="CU160" s="85" t="s">
        <v>572</v>
      </c>
      <c r="CV160" s="46"/>
      <c r="CW160" s="48">
        <v>2019</v>
      </c>
      <c r="CX160" s="48">
        <v>2018</v>
      </c>
      <c r="CY160" s="84" t="s">
        <v>571</v>
      </c>
      <c r="CZ160" s="85" t="s">
        <v>572</v>
      </c>
      <c r="DA160" s="22"/>
      <c r="DB160" s="22"/>
      <c r="DC160" s="13"/>
      <c r="DD160" s="48">
        <v>2019</v>
      </c>
      <c r="DE160" s="48">
        <v>2018</v>
      </c>
      <c r="DF160" s="84" t="s">
        <v>571</v>
      </c>
      <c r="DG160" s="85" t="s">
        <v>572</v>
      </c>
      <c r="DH160" s="22"/>
      <c r="DI160" s="48">
        <v>2019</v>
      </c>
      <c r="DJ160" s="48">
        <v>2018</v>
      </c>
      <c r="DK160" s="84" t="s">
        <v>571</v>
      </c>
      <c r="DL160" s="85" t="s">
        <v>572</v>
      </c>
      <c r="DM160" s="46"/>
      <c r="DN160" s="48">
        <v>2019</v>
      </c>
      <c r="DO160" s="48">
        <v>2018</v>
      </c>
      <c r="DP160" s="84" t="s">
        <v>571</v>
      </c>
      <c r="DQ160" s="85" t="s">
        <v>572</v>
      </c>
      <c r="DR160" s="22"/>
      <c r="DS160" s="22"/>
      <c r="DT160" s="13"/>
      <c r="DU160" s="48">
        <v>2019</v>
      </c>
      <c r="DV160" s="48">
        <v>2018</v>
      </c>
      <c r="DW160" s="84" t="s">
        <v>571</v>
      </c>
      <c r="DX160" s="85" t="s">
        <v>572</v>
      </c>
      <c r="DY160" s="22"/>
      <c r="DZ160" s="48">
        <v>2019</v>
      </c>
      <c r="EA160" s="48">
        <v>2018</v>
      </c>
      <c r="EB160" s="84" t="s">
        <v>571</v>
      </c>
      <c r="EC160" s="85" t="s">
        <v>572</v>
      </c>
      <c r="ED160" s="46"/>
      <c r="EE160" s="48">
        <v>2019</v>
      </c>
      <c r="EF160" s="48">
        <v>2018</v>
      </c>
      <c r="EG160" s="84" t="s">
        <v>571</v>
      </c>
      <c r="EH160" s="85" t="s">
        <v>572</v>
      </c>
      <c r="EI160" s="22"/>
      <c r="EJ160" s="22"/>
      <c r="EK160" s="13"/>
      <c r="EL160" s="48">
        <v>2019</v>
      </c>
      <c r="EM160" s="48">
        <v>2018</v>
      </c>
      <c r="EN160" s="84" t="s">
        <v>571</v>
      </c>
      <c r="EO160" s="85" t="s">
        <v>572</v>
      </c>
      <c r="EP160" s="22"/>
      <c r="EQ160" s="48">
        <v>2019</v>
      </c>
      <c r="ER160" s="48">
        <v>2018</v>
      </c>
      <c r="ES160" s="84" t="s">
        <v>571</v>
      </c>
      <c r="ET160" s="85" t="s">
        <v>572</v>
      </c>
      <c r="EU160" s="46"/>
      <c r="EV160" s="48">
        <v>2019</v>
      </c>
      <c r="EW160" s="48">
        <v>2018</v>
      </c>
      <c r="EX160" s="84" t="s">
        <v>571</v>
      </c>
      <c r="EY160" s="85" t="s">
        <v>572</v>
      </c>
      <c r="EZ160" s="22"/>
      <c r="FA160" s="22"/>
      <c r="FB160" s="13"/>
      <c r="FC160" s="48">
        <v>2019</v>
      </c>
      <c r="FD160" s="48">
        <v>2018</v>
      </c>
      <c r="FE160" s="84" t="s">
        <v>571</v>
      </c>
      <c r="FF160" s="85" t="s">
        <v>572</v>
      </c>
      <c r="FG160" s="22"/>
      <c r="FH160" s="48">
        <v>2019</v>
      </c>
      <c r="FI160" s="48">
        <v>2018</v>
      </c>
      <c r="FJ160" s="84" t="s">
        <v>571</v>
      </c>
      <c r="FK160" s="85" t="s">
        <v>572</v>
      </c>
      <c r="FL160" s="46"/>
      <c r="FM160" s="48">
        <v>2019</v>
      </c>
      <c r="FN160" s="48">
        <v>2018</v>
      </c>
      <c r="FO160" s="84" t="s">
        <v>571</v>
      </c>
      <c r="FP160" s="85" t="s">
        <v>572</v>
      </c>
      <c r="FQ160" s="22"/>
      <c r="FR160" s="22"/>
      <c r="FS160" s="13"/>
    </row>
    <row r="161" spans="1:175" x14ac:dyDescent="0.2">
      <c r="A161" s="42">
        <v>744</v>
      </c>
      <c r="B161" s="61" t="str">
        <f>VLOOKUP($A161&amp;B$1,TEXTDF,(SPRCODE="DE")*2+(SPRCODE="FR")*3,FALSE)</f>
        <v>Überschussfonds</v>
      </c>
      <c r="C161" s="61"/>
      <c r="D161" s="61"/>
      <c r="E161" s="61"/>
      <c r="F161" s="62">
        <f>+SUBTOTAL(9,F162:F163)</f>
        <v>1101826.5770613484</v>
      </c>
      <c r="G161" s="62">
        <f>+SUBTOTAL(9,G162:G163)</f>
        <v>1984640.7136113485</v>
      </c>
      <c r="H161" s="63">
        <f t="shared" ref="H161:H163" si="80">+IFERROR(F161-G161,"")</f>
        <v>-882814.13655000017</v>
      </c>
      <c r="I161" s="64">
        <f t="shared" ref="I161:I163" si="81">+IFERROR(F161/G161-1,"")</f>
        <v>-0.4448231513620361</v>
      </c>
      <c r="J161" s="46"/>
      <c r="K161" s="62">
        <f>+AB161*$G$5+AS161*$H$5+BJ161*$I$5+CA161*$K$5+CR161*$L$5+DI161*$M$5+DZ161*$N$5+EQ161*$P$5+FH161*$Q$5</f>
        <v>800503.12983491085</v>
      </c>
      <c r="L161" s="62">
        <f>+AC161*$G$5+AT161*$H$5+BK161*$I$5+CB161*$K$5+CS161*$L$5+DJ161*$M$5+EA161*$N$5+ER161*$P$5+FI161*$Q$5</f>
        <v>1605212.3878947436</v>
      </c>
      <c r="M161" s="63">
        <f t="shared" ref="M161" si="82">+IFERROR(K161-L161,"")</f>
        <v>-804709.25805983273</v>
      </c>
      <c r="N161" s="64">
        <f t="shared" ref="N161" si="83">+IFERROR(K161/L161-1,"")</f>
        <v>-0.50131014694897735</v>
      </c>
      <c r="O161" s="46"/>
      <c r="P161" s="62">
        <f>+AG161*$G$5+AX161*$H$5+BO161*$I$5+CF161*$K$5+CW161*$L$5+DN161*$M$5+EE161*$N$5+EV161*$P$5+FM161*$Q$5</f>
        <v>301322.31646196725</v>
      </c>
      <c r="Q161" s="62">
        <f>+AH161*$G$5+AY161*$H$5+BP161*$I$5+CG161*$K$5+CX161*$L$5+DO161*$M$5+EF161*$N$5+EW161*$P$5+FN161*$Q$5</f>
        <v>379427.92839410913</v>
      </c>
      <c r="R161" s="63">
        <f t="shared" ref="R161" si="84">+IFERROR(P161-Q161,"")</f>
        <v>-78105.611932141881</v>
      </c>
      <c r="S161" s="64">
        <f t="shared" ref="S161" si="85">+IFERROR(P161/Q161-1,"")</f>
        <v>-0.20585098272211033</v>
      </c>
      <c r="T161" s="46"/>
      <c r="U161" s="22"/>
      <c r="V161" s="13"/>
      <c r="W161" s="62">
        <v>367400</v>
      </c>
      <c r="X161" s="62">
        <v>390496.06909999996</v>
      </c>
      <c r="Y161" s="63">
        <v>-23096.069099999964</v>
      </c>
      <c r="Z161" s="64">
        <v>-5.9145458629662695E-2</v>
      </c>
      <c r="AA161" s="22"/>
      <c r="AB161" s="62">
        <v>266733.90254271112</v>
      </c>
      <c r="AC161" s="62">
        <v>293850.89856040222</v>
      </c>
      <c r="AD161" s="63">
        <v>-27116.996017691097</v>
      </c>
      <c r="AE161" s="64">
        <v>-9.2281480677919747E-2</v>
      </c>
      <c r="AF161" s="46"/>
      <c r="AG161" s="62">
        <v>100666.09999999595</v>
      </c>
      <c r="AH161" s="62">
        <v>96645.17249999597</v>
      </c>
      <c r="AI161" s="63">
        <v>4020.9274999999761</v>
      </c>
      <c r="AJ161" s="64">
        <v>4.1605052751084282E-2</v>
      </c>
      <c r="AK161" s="22"/>
      <c r="AL161" s="22"/>
      <c r="AM161" s="13"/>
      <c r="AN161" s="62">
        <v>237238.29568000001</v>
      </c>
      <c r="AO161" s="62">
        <v>1013358.34464</v>
      </c>
      <c r="AP161" s="63">
        <v>-776120.04896000004</v>
      </c>
      <c r="AQ161" s="64">
        <v>-0.76588903921812579</v>
      </c>
      <c r="AR161" s="22"/>
      <c r="AS161" s="62">
        <v>188064.33917605109</v>
      </c>
      <c r="AT161" s="62">
        <v>958631.7634335903</v>
      </c>
      <c r="AU161" s="63">
        <v>-770567.42425753921</v>
      </c>
      <c r="AV161" s="64">
        <v>-0.80382004190801115</v>
      </c>
      <c r="AW161" s="46"/>
      <c r="AX161" s="62">
        <v>49173.383159936144</v>
      </c>
      <c r="AY161" s="62">
        <v>54726.313425917775</v>
      </c>
      <c r="AZ161" s="63">
        <v>-5552.9302659816312</v>
      </c>
      <c r="BA161" s="64">
        <v>-0.10146728179486364</v>
      </c>
      <c r="BB161" s="22"/>
      <c r="BC161" s="22"/>
      <c r="BD161" s="13"/>
      <c r="BE161" s="62">
        <v>133254.78746000002</v>
      </c>
      <c r="BF161" s="62">
        <v>153967.16211999999</v>
      </c>
      <c r="BG161" s="63">
        <v>-20712.374659999972</v>
      </c>
      <c r="BH161" s="64">
        <v>-0.13452462443814495</v>
      </c>
      <c r="BI161" s="22"/>
      <c r="BJ161" s="62">
        <v>58536.138787460979</v>
      </c>
      <c r="BK161" s="62">
        <v>61810.761899558318</v>
      </c>
      <c r="BL161" s="63">
        <v>-3274.6231120973389</v>
      </c>
      <c r="BM161" s="64">
        <v>-5.2978203333240881E-2</v>
      </c>
      <c r="BN161" s="46"/>
      <c r="BO161" s="62">
        <v>74718.560110000006</v>
      </c>
      <c r="BP161" s="62">
        <v>92156.312170000005</v>
      </c>
      <c r="BQ161" s="63">
        <v>-17437.752059999999</v>
      </c>
      <c r="BR161" s="64">
        <v>-0.18921929110870583</v>
      </c>
      <c r="BS161" s="22"/>
      <c r="BT161" s="22"/>
      <c r="BU161" s="13"/>
      <c r="BV161" s="62">
        <v>190200.13634000003</v>
      </c>
      <c r="BW161" s="62">
        <v>222607.60480000003</v>
      </c>
      <c r="BX161" s="63">
        <v>-32407.468460000004</v>
      </c>
      <c r="BY161" s="64">
        <v>-0.14558113811572715</v>
      </c>
      <c r="BZ161" s="22"/>
      <c r="CA161" s="62">
        <v>137866.65800000189</v>
      </c>
      <c r="CB161" s="62">
        <v>113375.24100000197</v>
      </c>
      <c r="CC161" s="63">
        <v>24491.416999999914</v>
      </c>
      <c r="CD161" s="64">
        <v>0.21602085943966798</v>
      </c>
      <c r="CE161" s="46"/>
      <c r="CF161" s="62">
        <v>52334.123722035059</v>
      </c>
      <c r="CG161" s="62">
        <v>109233.00917819532</v>
      </c>
      <c r="CH161" s="63">
        <v>-56898.885456160264</v>
      </c>
      <c r="CI161" s="64">
        <v>-0.52089460763036644</v>
      </c>
      <c r="CJ161" s="22"/>
      <c r="CK161" s="22"/>
      <c r="CL161" s="13"/>
      <c r="CM161" s="62">
        <v>57315.14847</v>
      </c>
      <c r="CN161" s="62">
        <v>72798.159870000003</v>
      </c>
      <c r="CO161" s="63">
        <v>-15483.011400000003</v>
      </c>
      <c r="CP161" s="64">
        <v>-0.21268410393406834</v>
      </c>
      <c r="CQ161" s="22"/>
      <c r="CR161" s="62">
        <v>56887.211508790322</v>
      </c>
      <c r="CS161" s="62">
        <v>72307.03554961925</v>
      </c>
      <c r="CT161" s="63">
        <v>-15419.824040828928</v>
      </c>
      <c r="CU161" s="64">
        <v>-0.2132548226271479</v>
      </c>
      <c r="CV161" s="46"/>
      <c r="CW161" s="62">
        <v>427.44510000000139</v>
      </c>
      <c r="CX161" s="62">
        <v>490.63240000000133</v>
      </c>
      <c r="CY161" s="63">
        <v>-63.187299999999937</v>
      </c>
      <c r="CZ161" s="64">
        <v>-0.12878745879807318</v>
      </c>
      <c r="DA161" s="22"/>
      <c r="DB161" s="22"/>
      <c r="DC161" s="13"/>
      <c r="DD161" s="62">
        <v>18599.906449999999</v>
      </c>
      <c r="DE161" s="62">
        <v>17949.845549999998</v>
      </c>
      <c r="DF161" s="63">
        <v>650.0609000000004</v>
      </c>
      <c r="DG161" s="64">
        <v>3.6215403535881707E-2</v>
      </c>
      <c r="DH161" s="22"/>
      <c r="DI161" s="62">
        <v>18599.331921009725</v>
      </c>
      <c r="DJ161" s="62">
        <v>17949.81111667235</v>
      </c>
      <c r="DK161" s="63">
        <v>649.52080433737501</v>
      </c>
      <c r="DL161" s="64">
        <v>3.6185383796828896E-2</v>
      </c>
      <c r="DM161" s="46"/>
      <c r="DN161" s="62">
        <v>0</v>
      </c>
      <c r="DO161" s="62">
        <v>0</v>
      </c>
      <c r="DP161" s="63">
        <v>0</v>
      </c>
      <c r="DQ161" s="64" t="s">
        <v>589</v>
      </c>
      <c r="DR161" s="22"/>
      <c r="DS161" s="22"/>
      <c r="DT161" s="13"/>
      <c r="DU161" s="62">
        <v>68652.241461348298</v>
      </c>
      <c r="DV161" s="62">
        <v>84446.01243134831</v>
      </c>
      <c r="DW161" s="63">
        <v>-15793.770970000012</v>
      </c>
      <c r="DX161" s="64">
        <v>-0.18702802554282594</v>
      </c>
      <c r="DY161" s="22"/>
      <c r="DZ161" s="62">
        <v>60652.242210352662</v>
      </c>
      <c r="EA161" s="62">
        <v>77445.940762477214</v>
      </c>
      <c r="EB161" s="63">
        <v>-16793.698552124551</v>
      </c>
      <c r="EC161" s="64">
        <v>-0.21684414169142807</v>
      </c>
      <c r="ED161" s="46"/>
      <c r="EE161" s="62">
        <v>8000.0681700000932</v>
      </c>
      <c r="EF161" s="62">
        <v>7000.0681700000932</v>
      </c>
      <c r="EG161" s="63">
        <v>1000</v>
      </c>
      <c r="EH161" s="64">
        <v>0.14285575164619946</v>
      </c>
      <c r="EI161" s="22"/>
      <c r="EJ161" s="22"/>
      <c r="EK161" s="13"/>
      <c r="EL161" s="62">
        <v>28865.722000000002</v>
      </c>
      <c r="EM161" s="62">
        <v>28735.532999999999</v>
      </c>
      <c r="EN161" s="63">
        <v>130.18900000000212</v>
      </c>
      <c r="EO161" s="64">
        <v>4.5305928377943339E-3</v>
      </c>
      <c r="EP161" s="22"/>
      <c r="EQ161" s="62">
        <v>12862.845273356001</v>
      </c>
      <c r="ER161" s="62">
        <v>9558.8322190099443</v>
      </c>
      <c r="ES161" s="63">
        <v>3304.0130543460564</v>
      </c>
      <c r="ET161" s="64">
        <v>0.3456502822358638</v>
      </c>
      <c r="EU161" s="46"/>
      <c r="EV161" s="62">
        <v>16002.636199999997</v>
      </c>
      <c r="EW161" s="62">
        <v>19176.420549999995</v>
      </c>
      <c r="EX161" s="63">
        <v>-3173.7843499999981</v>
      </c>
      <c r="EY161" s="64">
        <v>-0.16550452373135915</v>
      </c>
      <c r="EZ161" s="22"/>
      <c r="FA161" s="22"/>
      <c r="FB161" s="13"/>
      <c r="FC161" s="62">
        <v>300.33920000000001</v>
      </c>
      <c r="FD161" s="62">
        <v>281.9821</v>
      </c>
      <c r="FE161" s="63">
        <v>18.357100000000003</v>
      </c>
      <c r="FF161" s="64">
        <v>6.5100231539519715E-2</v>
      </c>
      <c r="FG161" s="22"/>
      <c r="FH161" s="62">
        <v>300.46041517707863</v>
      </c>
      <c r="FI161" s="62">
        <v>282.10335341179734</v>
      </c>
      <c r="FJ161" s="63">
        <v>18.357061765281287</v>
      </c>
      <c r="FK161" s="64">
        <v>6.5072114681617332E-2</v>
      </c>
      <c r="FL161" s="46"/>
      <c r="FM161" s="62">
        <v>0</v>
      </c>
      <c r="FN161" s="62">
        <v>0</v>
      </c>
      <c r="FO161" s="63">
        <v>0</v>
      </c>
      <c r="FP161" s="64" t="s">
        <v>589</v>
      </c>
      <c r="FQ161" s="22"/>
      <c r="FR161" s="22"/>
      <c r="FS161" s="13"/>
    </row>
    <row r="162" spans="1:175" x14ac:dyDescent="0.2">
      <c r="A162" s="42">
        <v>745</v>
      </c>
      <c r="B162" s="46"/>
      <c r="C162" s="86" t="str">
        <f>VLOOKUP($A162&amp;C$1,TEXTDF,(SPRCODE="DE")*2+(SPRCODE="FR")*3,FALSE)</f>
        <v>gebundener Teil</v>
      </c>
      <c r="D162" s="46"/>
      <c r="E162" s="46"/>
      <c r="F162" s="80">
        <f>+W162*$G$5+AN162*$H$5+BE162*$I$5+BV162*$K$5+CM162*$L$5+DD162*$M$5+DU162*$N$5+EL162*$P$5+FC162*$Q$5</f>
        <v>531019.02778999996</v>
      </c>
      <c r="G162" s="80">
        <f>+X162*$G$5+AO162*$H$5+BF162*$I$5+BW162*$K$5+CN162*$L$5+DE162*$M$5+DV162*$N$5+EM162*$P$5+FD162*$Q$5</f>
        <v>1305508.5594800001</v>
      </c>
      <c r="H162" s="93">
        <f t="shared" si="80"/>
        <v>-774489.53169000009</v>
      </c>
      <c r="I162" s="94">
        <f t="shared" si="81"/>
        <v>-0.59324737939557337</v>
      </c>
      <c r="J162" s="22"/>
      <c r="K162" s="30"/>
      <c r="L162" s="30"/>
      <c r="M162" s="22"/>
      <c r="N162" s="22"/>
      <c r="O162" s="22"/>
      <c r="P162" s="22"/>
      <c r="Q162" s="22"/>
      <c r="R162" s="22"/>
      <c r="S162" s="22"/>
      <c r="T162" s="22"/>
      <c r="U162" s="22"/>
      <c r="V162" s="13"/>
      <c r="W162" s="80">
        <v>134000</v>
      </c>
      <c r="X162" s="80">
        <v>177096.06909999999</v>
      </c>
      <c r="Y162" s="93">
        <v>-43096.069099999993</v>
      </c>
      <c r="Z162" s="94">
        <v>-0.24334853573551163</v>
      </c>
      <c r="AA162" s="22"/>
      <c r="AB162" s="30"/>
      <c r="AC162" s="30"/>
      <c r="AD162" s="22"/>
      <c r="AE162" s="22"/>
      <c r="AF162" s="22"/>
      <c r="AG162" s="22"/>
      <c r="AH162" s="22"/>
      <c r="AI162" s="22"/>
      <c r="AJ162" s="22"/>
      <c r="AK162" s="22"/>
      <c r="AL162" s="22"/>
      <c r="AM162" s="13"/>
      <c r="AN162" s="80">
        <v>211163.50701</v>
      </c>
      <c r="AO162" s="80" vm="90">
        <v>901214.52864000003</v>
      </c>
      <c r="AP162" s="93">
        <v>-690051.02163000009</v>
      </c>
      <c r="AQ162" s="94">
        <v>-0.76569007678042933</v>
      </c>
      <c r="AR162" s="22"/>
      <c r="AS162" s="30"/>
      <c r="AT162" s="30"/>
      <c r="AU162" s="22"/>
      <c r="AV162" s="22"/>
      <c r="AW162" s="22"/>
      <c r="AX162" s="22"/>
      <c r="AY162" s="22"/>
      <c r="AZ162" s="22"/>
      <c r="BA162" s="22"/>
      <c r="BB162" s="22"/>
      <c r="BC162" s="22"/>
      <c r="BD162" s="13"/>
      <c r="BE162" s="80">
        <v>52500</v>
      </c>
      <c r="BF162" s="80" vm="142">
        <v>49500</v>
      </c>
      <c r="BG162" s="93">
        <v>3000</v>
      </c>
      <c r="BH162" s="94">
        <v>6.0606060606060552E-2</v>
      </c>
      <c r="BI162" s="22"/>
      <c r="BJ162" s="30"/>
      <c r="BK162" s="30"/>
      <c r="BL162" s="22"/>
      <c r="BM162" s="22"/>
      <c r="BN162" s="22"/>
      <c r="BO162" s="22"/>
      <c r="BP162" s="22"/>
      <c r="BQ162" s="22"/>
      <c r="BR162" s="22"/>
      <c r="BS162" s="22"/>
      <c r="BT162" s="22"/>
      <c r="BU162" s="13"/>
      <c r="BV162" s="80">
        <v>83084.825580000004</v>
      </c>
      <c r="BW162" s="80" vm="192">
        <v>125492.29404000001</v>
      </c>
      <c r="BX162" s="93">
        <v>-42407.468460000004</v>
      </c>
      <c r="BY162" s="94">
        <v>-0.33792886475151096</v>
      </c>
      <c r="BZ162" s="22"/>
      <c r="CA162" s="30"/>
      <c r="CB162" s="30"/>
      <c r="CC162" s="22"/>
      <c r="CD162" s="22"/>
      <c r="CE162" s="22"/>
      <c r="CF162" s="22"/>
      <c r="CG162" s="22"/>
      <c r="CH162" s="22"/>
      <c r="CI162" s="22"/>
      <c r="CJ162" s="22"/>
      <c r="CK162" s="22"/>
      <c r="CL162" s="13"/>
      <c r="CM162" s="80">
        <v>16800</v>
      </c>
      <c r="CN162" s="80" vm="243">
        <v>17700</v>
      </c>
      <c r="CO162" s="93">
        <v>-900</v>
      </c>
      <c r="CP162" s="94">
        <v>-5.084745762711862E-2</v>
      </c>
      <c r="CQ162" s="22"/>
      <c r="CR162" s="30"/>
      <c r="CS162" s="30"/>
      <c r="CT162" s="22"/>
      <c r="CU162" s="22"/>
      <c r="CV162" s="22"/>
      <c r="CW162" s="22"/>
      <c r="CX162" s="22"/>
      <c r="CY162" s="22"/>
      <c r="CZ162" s="22"/>
      <c r="DA162" s="22"/>
      <c r="DB162" s="22"/>
      <c r="DC162" s="13"/>
      <c r="DD162" s="80">
        <v>4000</v>
      </c>
      <c r="DE162" s="80" vm="294">
        <v>4000</v>
      </c>
      <c r="DF162" s="93">
        <v>0</v>
      </c>
      <c r="DG162" s="94">
        <v>0</v>
      </c>
      <c r="DH162" s="22"/>
      <c r="DI162" s="30"/>
      <c r="DJ162" s="30"/>
      <c r="DK162" s="22"/>
      <c r="DL162" s="22"/>
      <c r="DM162" s="22"/>
      <c r="DN162" s="22"/>
      <c r="DO162" s="22"/>
      <c r="DP162" s="22"/>
      <c r="DQ162" s="22"/>
      <c r="DR162" s="22"/>
      <c r="DS162" s="22"/>
      <c r="DT162" s="13"/>
      <c r="DU162" s="80">
        <v>7807.2262000000001</v>
      </c>
      <c r="DV162" s="80" vm="346">
        <v>6785.4737000000005</v>
      </c>
      <c r="DW162" s="93">
        <v>1021.7524999999996</v>
      </c>
      <c r="DX162" s="94">
        <v>0.15057939138427434</v>
      </c>
      <c r="DY162" s="22"/>
      <c r="DZ162" s="30"/>
      <c r="EA162" s="30"/>
      <c r="EB162" s="22"/>
      <c r="EC162" s="22"/>
      <c r="ED162" s="22"/>
      <c r="EE162" s="22"/>
      <c r="EF162" s="22"/>
      <c r="EG162" s="22"/>
      <c r="EH162" s="22"/>
      <c r="EI162" s="22"/>
      <c r="EJ162" s="22"/>
      <c r="EK162" s="13"/>
      <c r="EL162" s="80">
        <v>21663.469000000001</v>
      </c>
      <c r="EM162" s="80" vm="398">
        <v>23720.194</v>
      </c>
      <c r="EN162" s="93">
        <v>-2056.7249999999985</v>
      </c>
      <c r="EO162" s="94">
        <v>-8.6707764700406642E-2</v>
      </c>
      <c r="EP162" s="22"/>
      <c r="EQ162" s="30"/>
      <c r="ER162" s="30"/>
      <c r="ES162" s="22"/>
      <c r="ET162" s="22"/>
      <c r="EU162" s="22"/>
      <c r="EV162" s="22"/>
      <c r="EW162" s="22"/>
      <c r="EX162" s="22"/>
      <c r="EY162" s="22"/>
      <c r="EZ162" s="22"/>
      <c r="FA162" s="22"/>
      <c r="FB162" s="13"/>
      <c r="FC162" s="80">
        <v>0</v>
      </c>
      <c r="FD162" s="80" vm="450">
        <v>0</v>
      </c>
      <c r="FE162" s="93">
        <v>0</v>
      </c>
      <c r="FF162" s="94" t="s">
        <v>589</v>
      </c>
      <c r="FG162" s="22"/>
      <c r="FH162" s="30"/>
      <c r="FI162" s="30"/>
      <c r="FJ162" s="22"/>
      <c r="FK162" s="22"/>
      <c r="FL162" s="22"/>
      <c r="FM162" s="22"/>
      <c r="FN162" s="22"/>
      <c r="FO162" s="22"/>
      <c r="FP162" s="22"/>
      <c r="FQ162" s="22"/>
      <c r="FR162" s="22"/>
      <c r="FS162" s="13"/>
    </row>
    <row r="163" spans="1:175" x14ac:dyDescent="0.2">
      <c r="A163" s="42">
        <v>746</v>
      </c>
      <c r="B163" s="46"/>
      <c r="C163" s="86" t="str">
        <f>VLOOKUP($A163&amp;C$1,TEXTDF,(SPRCODE="DE")*2+(SPRCODE="FR")*3,FALSE)</f>
        <v>freier Teil</v>
      </c>
      <c r="D163" s="46"/>
      <c r="E163" s="46"/>
      <c r="F163" s="80">
        <f>+W163*$G$5+AN163*$H$5+BE163*$I$5+BV163*$K$5+CM163*$L$5+DD163*$M$5+DU163*$N$5+EL163*$P$5+FC163*$Q$5</f>
        <v>570807.5492713484</v>
      </c>
      <c r="G163" s="80">
        <f>+X163*$G$5+AO163*$H$5+BF163*$I$5+BW163*$K$5+CN163*$L$5+DE163*$M$5+DV163*$N$5+EM163*$P$5+FD163*$Q$5</f>
        <v>679132.15413134836</v>
      </c>
      <c r="H163" s="93">
        <f t="shared" si="80"/>
        <v>-108324.60485999996</v>
      </c>
      <c r="I163" s="94">
        <f t="shared" si="81"/>
        <v>-0.15950445609301733</v>
      </c>
      <c r="J163" s="22"/>
      <c r="K163" s="30"/>
      <c r="L163" s="30"/>
      <c r="M163" s="22"/>
      <c r="N163" s="22"/>
      <c r="O163" s="22"/>
      <c r="P163" s="22"/>
      <c r="Q163" s="22"/>
      <c r="R163" s="22"/>
      <c r="S163" s="22"/>
      <c r="T163" s="22"/>
      <c r="U163" s="22"/>
      <c r="V163" s="13"/>
      <c r="W163" s="80">
        <v>233400</v>
      </c>
      <c r="X163" s="80" vm="39">
        <v>213400</v>
      </c>
      <c r="Y163" s="93">
        <v>20000</v>
      </c>
      <c r="Z163" s="94">
        <v>9.3720712277413298E-2</v>
      </c>
      <c r="AA163" s="22"/>
      <c r="AB163" s="30"/>
      <c r="AC163" s="30"/>
      <c r="AD163" s="22"/>
      <c r="AE163" s="22"/>
      <c r="AF163" s="22"/>
      <c r="AG163" s="22"/>
      <c r="AH163" s="22"/>
      <c r="AI163" s="22"/>
      <c r="AJ163" s="22"/>
      <c r="AK163" s="22"/>
      <c r="AL163" s="22"/>
      <c r="AM163" s="13"/>
      <c r="AN163" s="80">
        <v>26074.788670000002</v>
      </c>
      <c r="AO163" s="80" vm="91">
        <v>112143.81600000001</v>
      </c>
      <c r="AP163" s="93">
        <v>-86069.027330000012</v>
      </c>
      <c r="AQ163" s="94">
        <v>-0.76748794895654338</v>
      </c>
      <c r="AR163" s="22"/>
      <c r="AS163" s="30"/>
      <c r="AT163" s="30"/>
      <c r="AU163" s="22"/>
      <c r="AV163" s="22"/>
      <c r="AW163" s="22"/>
      <c r="AX163" s="22"/>
      <c r="AY163" s="22"/>
      <c r="AZ163" s="22"/>
      <c r="BA163" s="22"/>
      <c r="BB163" s="22"/>
      <c r="BC163" s="22"/>
      <c r="BD163" s="13"/>
      <c r="BE163" s="80">
        <v>80754.787460000007</v>
      </c>
      <c r="BF163" s="80" vm="143">
        <v>104467.16211999999</v>
      </c>
      <c r="BG163" s="93">
        <v>-23712.374659999987</v>
      </c>
      <c r="BH163" s="94">
        <v>-0.22698400319099232</v>
      </c>
      <c r="BI163" s="22"/>
      <c r="BJ163" s="30"/>
      <c r="BK163" s="30"/>
      <c r="BL163" s="22"/>
      <c r="BM163" s="22"/>
      <c r="BN163" s="22"/>
      <c r="BO163" s="22"/>
      <c r="BP163" s="22"/>
      <c r="BQ163" s="22"/>
      <c r="BR163" s="22"/>
      <c r="BS163" s="22"/>
      <c r="BT163" s="22"/>
      <c r="BU163" s="13"/>
      <c r="BV163" s="80">
        <v>107115.31076000001</v>
      </c>
      <c r="BW163" s="80" vm="193">
        <v>97115.310760000008</v>
      </c>
      <c r="BX163" s="93">
        <v>10000</v>
      </c>
      <c r="BY163" s="94">
        <v>0.10297037533775577</v>
      </c>
      <c r="BZ163" s="22"/>
      <c r="CA163" s="30"/>
      <c r="CB163" s="30"/>
      <c r="CC163" s="22"/>
      <c r="CD163" s="22"/>
      <c r="CE163" s="22"/>
      <c r="CF163" s="22"/>
      <c r="CG163" s="22"/>
      <c r="CH163" s="22"/>
      <c r="CI163" s="22"/>
      <c r="CJ163" s="22"/>
      <c r="CK163" s="22"/>
      <c r="CL163" s="13"/>
      <c r="CM163" s="80">
        <v>40515.14847</v>
      </c>
      <c r="CN163" s="80" vm="244">
        <v>55098.159870000003</v>
      </c>
      <c r="CO163" s="93">
        <v>-14583.011400000003</v>
      </c>
      <c r="CP163" s="94">
        <v>-0.26467329279975105</v>
      </c>
      <c r="CQ163" s="22"/>
      <c r="CR163" s="30"/>
      <c r="CS163" s="30"/>
      <c r="CT163" s="22"/>
      <c r="CU163" s="22"/>
      <c r="CV163" s="22"/>
      <c r="CW163" s="22"/>
      <c r="CX163" s="22"/>
      <c r="CY163" s="22"/>
      <c r="CZ163" s="22"/>
      <c r="DA163" s="22"/>
      <c r="DB163" s="22"/>
      <c r="DC163" s="13"/>
      <c r="DD163" s="80">
        <v>14599.906449999999</v>
      </c>
      <c r="DE163" s="80" vm="295">
        <v>13949.845549999998</v>
      </c>
      <c r="DF163" s="93">
        <v>650.0609000000004</v>
      </c>
      <c r="DG163" s="94">
        <v>4.659986360924262E-2</v>
      </c>
      <c r="DH163" s="22"/>
      <c r="DI163" s="30"/>
      <c r="DJ163" s="30"/>
      <c r="DK163" s="22"/>
      <c r="DL163" s="22"/>
      <c r="DM163" s="22"/>
      <c r="DN163" s="22"/>
      <c r="DO163" s="22"/>
      <c r="DP163" s="22"/>
      <c r="DQ163" s="22"/>
      <c r="DR163" s="22"/>
      <c r="DS163" s="22"/>
      <c r="DT163" s="13"/>
      <c r="DU163" s="80">
        <v>60845.015261348301</v>
      </c>
      <c r="DV163" s="80" vm="347">
        <v>77660.538731348308</v>
      </c>
      <c r="DW163" s="93">
        <v>-16815.523470000007</v>
      </c>
      <c r="DX163" s="94">
        <v>-0.21652596987731532</v>
      </c>
      <c r="DY163" s="22"/>
      <c r="DZ163" s="30"/>
      <c r="EA163" s="30"/>
      <c r="EB163" s="22"/>
      <c r="EC163" s="22"/>
      <c r="ED163" s="22"/>
      <c r="EE163" s="22"/>
      <c r="EF163" s="22"/>
      <c r="EG163" s="22"/>
      <c r="EH163" s="22"/>
      <c r="EI163" s="22"/>
      <c r="EJ163" s="22"/>
      <c r="EK163" s="13"/>
      <c r="EL163" s="80">
        <v>7202.2529999999997</v>
      </c>
      <c r="EM163" s="80" vm="399">
        <v>5015.3389999999999</v>
      </c>
      <c r="EN163" s="93">
        <v>2186.9139999999998</v>
      </c>
      <c r="EO163" s="94">
        <v>0.43604510083964421</v>
      </c>
      <c r="EP163" s="22"/>
      <c r="EQ163" s="30"/>
      <c r="ER163" s="30"/>
      <c r="ES163" s="22"/>
      <c r="ET163" s="22"/>
      <c r="EU163" s="22"/>
      <c r="EV163" s="22"/>
      <c r="EW163" s="22"/>
      <c r="EX163" s="22"/>
      <c r="EY163" s="22"/>
      <c r="EZ163" s="22"/>
      <c r="FA163" s="22"/>
      <c r="FB163" s="13"/>
      <c r="FC163" s="80">
        <v>300.33920000000001</v>
      </c>
      <c r="FD163" s="80" vm="451">
        <v>281.9821</v>
      </c>
      <c r="FE163" s="93">
        <v>18.357100000000003</v>
      </c>
      <c r="FF163" s="94">
        <v>6.5100231539519715E-2</v>
      </c>
      <c r="FG163" s="22"/>
      <c r="FH163" s="30"/>
      <c r="FI163" s="30"/>
      <c r="FJ163" s="22"/>
      <c r="FK163" s="22"/>
      <c r="FL163" s="22"/>
      <c r="FM163" s="22"/>
      <c r="FN163" s="22"/>
      <c r="FO163" s="22"/>
      <c r="FP163" s="22"/>
      <c r="FQ163" s="22"/>
      <c r="FR163" s="22"/>
      <c r="FS163" s="13"/>
    </row>
    <row r="164" spans="1:175" x14ac:dyDescent="0.2">
      <c r="A164" s="42"/>
      <c r="B164" s="46"/>
      <c r="C164" s="46"/>
      <c r="D164" s="46"/>
      <c r="E164" s="46"/>
      <c r="F164" s="80"/>
      <c r="G164" s="80"/>
      <c r="H164" s="93"/>
      <c r="I164" s="94"/>
      <c r="J164" s="22"/>
      <c r="K164" s="30"/>
      <c r="L164" s="30"/>
      <c r="M164" s="22"/>
      <c r="N164" s="22"/>
      <c r="O164" s="22"/>
      <c r="P164" s="22"/>
      <c r="Q164" s="22"/>
      <c r="R164" s="22"/>
      <c r="S164" s="22"/>
      <c r="T164" s="22"/>
      <c r="U164" s="22"/>
      <c r="V164" s="13"/>
      <c r="W164" s="80"/>
      <c r="X164" s="80"/>
      <c r="Y164" s="93"/>
      <c r="Z164" s="94"/>
      <c r="AA164" s="22"/>
      <c r="AB164" s="30"/>
      <c r="AC164" s="30"/>
      <c r="AD164" s="22"/>
      <c r="AE164" s="22"/>
      <c r="AF164" s="22"/>
      <c r="AG164" s="22"/>
      <c r="AH164" s="22"/>
      <c r="AI164" s="22"/>
      <c r="AJ164" s="22"/>
      <c r="AK164" s="22"/>
      <c r="AL164" s="22"/>
      <c r="AM164" s="13"/>
      <c r="AN164" s="80"/>
      <c r="AO164" s="80"/>
      <c r="AP164" s="93"/>
      <c r="AQ164" s="94"/>
      <c r="AR164" s="22"/>
      <c r="AS164" s="30"/>
      <c r="AT164" s="30"/>
      <c r="AU164" s="22"/>
      <c r="AV164" s="22"/>
      <c r="AW164" s="22"/>
      <c r="AX164" s="22"/>
      <c r="AY164" s="22"/>
      <c r="AZ164" s="22"/>
      <c r="BA164" s="22"/>
      <c r="BB164" s="22"/>
      <c r="BC164" s="22"/>
      <c r="BD164" s="13"/>
      <c r="BE164" s="80"/>
      <c r="BF164" s="80"/>
      <c r="BG164" s="93"/>
      <c r="BH164" s="94"/>
      <c r="BI164" s="22"/>
      <c r="BJ164" s="30"/>
      <c r="BK164" s="30"/>
      <c r="BL164" s="22"/>
      <c r="BM164" s="22"/>
      <c r="BN164" s="22"/>
      <c r="BO164" s="22"/>
      <c r="BP164" s="22"/>
      <c r="BQ164" s="22"/>
      <c r="BR164" s="22"/>
      <c r="BS164" s="22"/>
      <c r="BT164" s="22"/>
      <c r="BU164" s="13"/>
      <c r="BV164" s="80"/>
      <c r="BW164" s="80"/>
      <c r="BX164" s="93"/>
      <c r="BY164" s="94"/>
      <c r="BZ164" s="22"/>
      <c r="CA164" s="30"/>
      <c r="CB164" s="30"/>
      <c r="CC164" s="22"/>
      <c r="CD164" s="22"/>
      <c r="CE164" s="22"/>
      <c r="CF164" s="22"/>
      <c r="CG164" s="22"/>
      <c r="CH164" s="22"/>
      <c r="CI164" s="22"/>
      <c r="CJ164" s="22"/>
      <c r="CK164" s="22"/>
      <c r="CL164" s="13"/>
      <c r="CM164" s="80"/>
      <c r="CN164" s="80"/>
      <c r="CO164" s="93"/>
      <c r="CP164" s="94"/>
      <c r="CQ164" s="22"/>
      <c r="CR164" s="30"/>
      <c r="CS164" s="30"/>
      <c r="CT164" s="22"/>
      <c r="CU164" s="22"/>
      <c r="CV164" s="22"/>
      <c r="CW164" s="22"/>
      <c r="CX164" s="22"/>
      <c r="CY164" s="22"/>
      <c r="CZ164" s="22"/>
      <c r="DA164" s="22"/>
      <c r="DB164" s="22"/>
      <c r="DC164" s="13"/>
      <c r="DD164" s="80"/>
      <c r="DE164" s="80"/>
      <c r="DF164" s="93"/>
      <c r="DG164" s="94"/>
      <c r="DH164" s="22"/>
      <c r="DI164" s="30"/>
      <c r="DJ164" s="30"/>
      <c r="DK164" s="22"/>
      <c r="DL164" s="22"/>
      <c r="DM164" s="22"/>
      <c r="DN164" s="22"/>
      <c r="DO164" s="22"/>
      <c r="DP164" s="22"/>
      <c r="DQ164" s="22"/>
      <c r="DR164" s="22"/>
      <c r="DS164" s="22"/>
      <c r="DT164" s="13"/>
      <c r="DU164" s="80"/>
      <c r="DV164" s="80"/>
      <c r="DW164" s="93"/>
      <c r="DX164" s="94"/>
      <c r="DY164" s="22"/>
      <c r="DZ164" s="30"/>
      <c r="EA164" s="30"/>
      <c r="EB164" s="22"/>
      <c r="EC164" s="22"/>
      <c r="ED164" s="22"/>
      <c r="EE164" s="22"/>
      <c r="EF164" s="22"/>
      <c r="EG164" s="22"/>
      <c r="EH164" s="22"/>
      <c r="EI164" s="22"/>
      <c r="EJ164" s="22"/>
      <c r="EK164" s="13"/>
      <c r="EL164" s="80"/>
      <c r="EM164" s="80"/>
      <c r="EN164" s="93"/>
      <c r="EO164" s="94"/>
      <c r="EP164" s="22"/>
      <c r="EQ164" s="30"/>
      <c r="ER164" s="30"/>
      <c r="ES164" s="22"/>
      <c r="ET164" s="22"/>
      <c r="EU164" s="22"/>
      <c r="EV164" s="22"/>
      <c r="EW164" s="22"/>
      <c r="EX164" s="22"/>
      <c r="EY164" s="22"/>
      <c r="EZ164" s="22"/>
      <c r="FA164" s="22"/>
      <c r="FB164" s="13"/>
      <c r="FC164" s="80"/>
      <c r="FD164" s="80"/>
      <c r="FE164" s="93"/>
      <c r="FF164" s="94"/>
      <c r="FG164" s="22"/>
      <c r="FH164" s="30"/>
      <c r="FI164" s="30"/>
      <c r="FJ164" s="22"/>
      <c r="FK164" s="22"/>
      <c r="FL164" s="22"/>
      <c r="FM164" s="22"/>
      <c r="FN164" s="22"/>
      <c r="FO164" s="22"/>
      <c r="FP164" s="22"/>
      <c r="FQ164" s="22"/>
      <c r="FR164" s="22"/>
      <c r="FS164" s="13"/>
    </row>
    <row r="165" spans="1:175" x14ac:dyDescent="0.2">
      <c r="A165" s="42"/>
      <c r="B165" s="46"/>
      <c r="C165" s="46"/>
      <c r="D165" s="46"/>
      <c r="E165" s="46"/>
      <c r="F165" s="48">
        <f>+F160</f>
        <v>2019</v>
      </c>
      <c r="G165" s="48">
        <f>+F165-1</f>
        <v>2018</v>
      </c>
      <c r="H165" s="84" t="s">
        <v>571</v>
      </c>
      <c r="I165" s="85" t="s">
        <v>572</v>
      </c>
      <c r="J165" s="22"/>
      <c r="K165" s="30"/>
      <c r="L165" s="30"/>
      <c r="M165" s="22"/>
      <c r="N165" s="22"/>
      <c r="O165" s="22"/>
      <c r="P165" s="22"/>
      <c r="Q165" s="22"/>
      <c r="R165" s="22"/>
      <c r="S165" s="22"/>
      <c r="T165" s="22"/>
      <c r="U165" s="22"/>
      <c r="V165" s="13"/>
      <c r="W165" s="48">
        <v>2019</v>
      </c>
      <c r="X165" s="48">
        <v>2018</v>
      </c>
      <c r="Y165" s="84" t="s">
        <v>571</v>
      </c>
      <c r="Z165" s="85" t="s">
        <v>572</v>
      </c>
      <c r="AA165" s="22"/>
      <c r="AB165" s="30"/>
      <c r="AC165" s="30"/>
      <c r="AD165" s="22"/>
      <c r="AE165" s="22"/>
      <c r="AF165" s="22"/>
      <c r="AG165" s="22"/>
      <c r="AH165" s="22"/>
      <c r="AI165" s="22"/>
      <c r="AJ165" s="22"/>
      <c r="AK165" s="22"/>
      <c r="AL165" s="22"/>
      <c r="AM165" s="13"/>
      <c r="AN165" s="48">
        <v>2019</v>
      </c>
      <c r="AO165" s="48">
        <v>2018</v>
      </c>
      <c r="AP165" s="84" t="s">
        <v>571</v>
      </c>
      <c r="AQ165" s="85" t="s">
        <v>572</v>
      </c>
      <c r="AR165" s="22"/>
      <c r="AS165" s="30"/>
      <c r="AT165" s="30"/>
      <c r="AU165" s="22"/>
      <c r="AV165" s="22"/>
      <c r="AW165" s="22"/>
      <c r="AX165" s="22"/>
      <c r="AY165" s="22"/>
      <c r="AZ165" s="22"/>
      <c r="BA165" s="22"/>
      <c r="BB165" s="22"/>
      <c r="BC165" s="22"/>
      <c r="BD165" s="13"/>
      <c r="BE165" s="48">
        <v>2019</v>
      </c>
      <c r="BF165" s="48">
        <v>2018</v>
      </c>
      <c r="BG165" s="84" t="s">
        <v>571</v>
      </c>
      <c r="BH165" s="85" t="s">
        <v>572</v>
      </c>
      <c r="BI165" s="22"/>
      <c r="BJ165" s="30"/>
      <c r="BK165" s="30"/>
      <c r="BL165" s="22"/>
      <c r="BM165" s="22"/>
      <c r="BN165" s="22"/>
      <c r="BO165" s="22"/>
      <c r="BP165" s="22"/>
      <c r="BQ165" s="22"/>
      <c r="BR165" s="22"/>
      <c r="BS165" s="22"/>
      <c r="BT165" s="22"/>
      <c r="BU165" s="13"/>
      <c r="BV165" s="48">
        <v>2019</v>
      </c>
      <c r="BW165" s="48">
        <v>2018</v>
      </c>
      <c r="BX165" s="84" t="s">
        <v>571</v>
      </c>
      <c r="BY165" s="85" t="s">
        <v>572</v>
      </c>
      <c r="BZ165" s="22"/>
      <c r="CA165" s="30"/>
      <c r="CB165" s="30"/>
      <c r="CC165" s="22"/>
      <c r="CD165" s="22"/>
      <c r="CE165" s="22"/>
      <c r="CF165" s="22"/>
      <c r="CG165" s="22"/>
      <c r="CH165" s="22"/>
      <c r="CI165" s="22"/>
      <c r="CJ165" s="22"/>
      <c r="CK165" s="22"/>
      <c r="CL165" s="13"/>
      <c r="CM165" s="48">
        <v>2019</v>
      </c>
      <c r="CN165" s="48">
        <v>2018</v>
      </c>
      <c r="CO165" s="84" t="s">
        <v>571</v>
      </c>
      <c r="CP165" s="85" t="s">
        <v>572</v>
      </c>
      <c r="CQ165" s="22"/>
      <c r="CR165" s="30"/>
      <c r="CS165" s="30"/>
      <c r="CT165" s="22"/>
      <c r="CU165" s="22"/>
      <c r="CV165" s="22"/>
      <c r="CW165" s="22"/>
      <c r="CX165" s="22"/>
      <c r="CY165" s="22"/>
      <c r="CZ165" s="22"/>
      <c r="DA165" s="22"/>
      <c r="DB165" s="22"/>
      <c r="DC165" s="13"/>
      <c r="DD165" s="48">
        <v>2019</v>
      </c>
      <c r="DE165" s="48">
        <v>2018</v>
      </c>
      <c r="DF165" s="84" t="s">
        <v>571</v>
      </c>
      <c r="DG165" s="85" t="s">
        <v>572</v>
      </c>
      <c r="DH165" s="22"/>
      <c r="DI165" s="30"/>
      <c r="DJ165" s="30"/>
      <c r="DK165" s="22"/>
      <c r="DL165" s="22"/>
      <c r="DM165" s="22"/>
      <c r="DN165" s="22"/>
      <c r="DO165" s="22"/>
      <c r="DP165" s="22"/>
      <c r="DQ165" s="22"/>
      <c r="DR165" s="22"/>
      <c r="DS165" s="22"/>
      <c r="DT165" s="13"/>
      <c r="DU165" s="48">
        <v>2019</v>
      </c>
      <c r="DV165" s="48">
        <v>2018</v>
      </c>
      <c r="DW165" s="84" t="s">
        <v>571</v>
      </c>
      <c r="DX165" s="85" t="s">
        <v>572</v>
      </c>
      <c r="DY165" s="22"/>
      <c r="DZ165" s="30"/>
      <c r="EA165" s="30"/>
      <c r="EB165" s="22"/>
      <c r="EC165" s="22"/>
      <c r="ED165" s="22"/>
      <c r="EE165" s="22"/>
      <c r="EF165" s="22"/>
      <c r="EG165" s="22"/>
      <c r="EH165" s="22"/>
      <c r="EI165" s="22"/>
      <c r="EJ165" s="22"/>
      <c r="EK165" s="13"/>
      <c r="EL165" s="48">
        <v>2019</v>
      </c>
      <c r="EM165" s="48">
        <v>2018</v>
      </c>
      <c r="EN165" s="84" t="s">
        <v>571</v>
      </c>
      <c r="EO165" s="85" t="s">
        <v>572</v>
      </c>
      <c r="EP165" s="22"/>
      <c r="EQ165" s="30"/>
      <c r="ER165" s="30"/>
      <c r="ES165" s="22"/>
      <c r="ET165" s="22"/>
      <c r="EU165" s="22"/>
      <c r="EV165" s="22"/>
      <c r="EW165" s="22"/>
      <c r="EX165" s="22"/>
      <c r="EY165" s="22"/>
      <c r="EZ165" s="22"/>
      <c r="FA165" s="22"/>
      <c r="FB165" s="13"/>
      <c r="FC165" s="48">
        <v>2019</v>
      </c>
      <c r="FD165" s="48">
        <v>2018</v>
      </c>
      <c r="FE165" s="84" t="s">
        <v>571</v>
      </c>
      <c r="FF165" s="85" t="s">
        <v>572</v>
      </c>
      <c r="FG165" s="22"/>
      <c r="FH165" s="30"/>
      <c r="FI165" s="30"/>
      <c r="FJ165" s="22"/>
      <c r="FK165" s="22"/>
      <c r="FL165" s="22"/>
      <c r="FM165" s="22"/>
      <c r="FN165" s="22"/>
      <c r="FO165" s="22"/>
      <c r="FP165" s="22"/>
      <c r="FQ165" s="22"/>
      <c r="FR165" s="22"/>
      <c r="FS165" s="13"/>
    </row>
    <row r="166" spans="1:175" x14ac:dyDescent="0.2">
      <c r="A166" s="42">
        <v>747</v>
      </c>
      <c r="B166" s="61" t="str">
        <f>VLOOKUP($A166&amp;B$1,TEXTDF,(SPRCODE="DE")*2+(SPRCODE="FR")*3,FALSE)</f>
        <v>Nettokapitalerträge</v>
      </c>
      <c r="C166" s="61"/>
      <c r="D166" s="61"/>
      <c r="E166" s="61"/>
      <c r="F166" s="62">
        <f>+F21</f>
        <v>3627279.924747244</v>
      </c>
      <c r="G166" s="62">
        <f>+G21</f>
        <v>3954164.0648469995</v>
      </c>
      <c r="H166" s="63">
        <f t="shared" ref="H166:H168" si="86">+IFERROR(F166-G166,"")</f>
        <v>-326884.14009975549</v>
      </c>
      <c r="I166" s="64">
        <f t="shared" ref="I166:I168" si="87">+IFERROR(F166/G166-1,"")</f>
        <v>-8.2668330079117225E-2</v>
      </c>
      <c r="J166" s="22"/>
      <c r="K166" s="30"/>
      <c r="L166" s="30"/>
      <c r="M166" s="22"/>
      <c r="N166" s="22"/>
      <c r="O166" s="22"/>
      <c r="P166" s="22"/>
      <c r="Q166" s="22"/>
      <c r="R166" s="22"/>
      <c r="S166" s="22"/>
      <c r="T166" s="22"/>
      <c r="U166" s="22"/>
      <c r="V166" s="13"/>
      <c r="W166" s="62">
        <v>1571840.1434999995</v>
      </c>
      <c r="X166" s="62">
        <v>1559033.0020899998</v>
      </c>
      <c r="Y166" s="63">
        <v>12807.141409999691</v>
      </c>
      <c r="Z166" s="64">
        <v>8.21479814271453E-3</v>
      </c>
      <c r="AA166" s="22"/>
      <c r="AB166" s="30"/>
      <c r="AC166" s="30"/>
      <c r="AD166" s="22"/>
      <c r="AE166" s="22"/>
      <c r="AF166" s="22"/>
      <c r="AG166" s="22"/>
      <c r="AH166" s="22"/>
      <c r="AI166" s="22"/>
      <c r="AJ166" s="22"/>
      <c r="AK166" s="22"/>
      <c r="AL166" s="22"/>
      <c r="AM166" s="13"/>
      <c r="AN166" s="62">
        <v>761074.08368000004</v>
      </c>
      <c r="AO166" s="62">
        <v>1302236.8253499996</v>
      </c>
      <c r="AP166" s="63">
        <v>-541162.74166999955</v>
      </c>
      <c r="AQ166" s="64">
        <v>-0.41556399814185285</v>
      </c>
      <c r="AR166" s="22"/>
      <c r="AS166" s="30"/>
      <c r="AT166" s="30"/>
      <c r="AU166" s="22"/>
      <c r="AV166" s="22"/>
      <c r="AW166" s="22"/>
      <c r="AX166" s="22"/>
      <c r="AY166" s="22"/>
      <c r="AZ166" s="22"/>
      <c r="BA166" s="22"/>
      <c r="BB166" s="22"/>
      <c r="BC166" s="22"/>
      <c r="BD166" s="13"/>
      <c r="BE166" s="62">
        <v>293710.12937999994</v>
      </c>
      <c r="BF166" s="62">
        <v>366448.33201000001</v>
      </c>
      <c r="BG166" s="63">
        <v>-72738.202630000073</v>
      </c>
      <c r="BH166" s="64">
        <v>-0.19849511179659329</v>
      </c>
      <c r="BI166" s="22"/>
      <c r="BJ166" s="30"/>
      <c r="BK166" s="30"/>
      <c r="BL166" s="22"/>
      <c r="BM166" s="22"/>
      <c r="BN166" s="22"/>
      <c r="BO166" s="22"/>
      <c r="BP166" s="22"/>
      <c r="BQ166" s="22"/>
      <c r="BR166" s="22"/>
      <c r="BS166" s="22"/>
      <c r="BT166" s="22"/>
      <c r="BU166" s="13"/>
      <c r="BV166" s="62">
        <v>450825.44110999984</v>
      </c>
      <c r="BW166" s="62">
        <v>299752.3445699999</v>
      </c>
      <c r="BX166" s="63">
        <v>151073.09653999994</v>
      </c>
      <c r="BY166" s="64">
        <v>0.50399304384663624</v>
      </c>
      <c r="BZ166" s="22"/>
      <c r="CA166" s="30"/>
      <c r="CB166" s="30"/>
      <c r="CC166" s="22"/>
      <c r="CD166" s="22"/>
      <c r="CE166" s="22"/>
      <c r="CF166" s="22"/>
      <c r="CG166" s="22"/>
      <c r="CH166" s="22"/>
      <c r="CI166" s="22"/>
      <c r="CJ166" s="22"/>
      <c r="CK166" s="22"/>
      <c r="CL166" s="13"/>
      <c r="CM166" s="62">
        <v>250680.10160828475</v>
      </c>
      <c r="CN166" s="62">
        <v>186266.91478699981</v>
      </c>
      <c r="CO166" s="63">
        <v>64413.186821284937</v>
      </c>
      <c r="CP166" s="64">
        <v>0.34581120804487897</v>
      </c>
      <c r="CQ166" s="22"/>
      <c r="CR166" s="30"/>
      <c r="CS166" s="30"/>
      <c r="CT166" s="22"/>
      <c r="CU166" s="22"/>
      <c r="CV166" s="22"/>
      <c r="CW166" s="22"/>
      <c r="CX166" s="22"/>
      <c r="CY166" s="22"/>
      <c r="CZ166" s="22"/>
      <c r="DA166" s="22"/>
      <c r="DB166" s="22"/>
      <c r="DC166" s="13"/>
      <c r="DD166" s="62">
        <v>51311.047578958729</v>
      </c>
      <c r="DE166" s="62">
        <v>43230.734760000014</v>
      </c>
      <c r="DF166" s="63">
        <v>8080.3128189587151</v>
      </c>
      <c r="DG166" s="64">
        <v>0.18691129965330044</v>
      </c>
      <c r="DH166" s="22"/>
      <c r="DI166" s="30"/>
      <c r="DJ166" s="30"/>
      <c r="DK166" s="22"/>
      <c r="DL166" s="22"/>
      <c r="DM166" s="22"/>
      <c r="DN166" s="22"/>
      <c r="DO166" s="22"/>
      <c r="DP166" s="22"/>
      <c r="DQ166" s="22"/>
      <c r="DR166" s="22"/>
      <c r="DS166" s="22"/>
      <c r="DT166" s="13"/>
      <c r="DU166" s="62">
        <v>178437.70152</v>
      </c>
      <c r="DV166" s="62">
        <v>142687.70561000003</v>
      </c>
      <c r="DW166" s="63">
        <v>35749.995909999969</v>
      </c>
      <c r="DX166" s="64">
        <v>0.25054713548841656</v>
      </c>
      <c r="DY166" s="22"/>
      <c r="DZ166" s="30"/>
      <c r="EA166" s="30"/>
      <c r="EB166" s="22"/>
      <c r="EC166" s="22"/>
      <c r="ED166" s="22"/>
      <c r="EE166" s="22"/>
      <c r="EF166" s="22"/>
      <c r="EG166" s="22"/>
      <c r="EH166" s="22"/>
      <c r="EI166" s="22"/>
      <c r="EJ166" s="22"/>
      <c r="EK166" s="13"/>
      <c r="EL166" s="62">
        <v>65139.303999999989</v>
      </c>
      <c r="EM166" s="62">
        <v>53595.865999999995</v>
      </c>
      <c r="EN166" s="63">
        <v>11543.437999999995</v>
      </c>
      <c r="EO166" s="64">
        <v>0.21537926078104608</v>
      </c>
      <c r="EP166" s="22"/>
      <c r="EQ166" s="30"/>
      <c r="ER166" s="30"/>
      <c r="ES166" s="22"/>
      <c r="ET166" s="22"/>
      <c r="EU166" s="22"/>
      <c r="EV166" s="22"/>
      <c r="EW166" s="22"/>
      <c r="EX166" s="22"/>
      <c r="EY166" s="22"/>
      <c r="EZ166" s="22"/>
      <c r="FA166" s="22"/>
      <c r="FB166" s="13"/>
      <c r="FC166" s="62">
        <v>4261.9723699999995</v>
      </c>
      <c r="FD166" s="62">
        <v>912.3396700000003</v>
      </c>
      <c r="FE166" s="63">
        <v>3349.6326999999992</v>
      </c>
      <c r="FF166" s="64">
        <v>3.6714754494891118</v>
      </c>
      <c r="FG166" s="22"/>
      <c r="FH166" s="30"/>
      <c r="FI166" s="30"/>
      <c r="FJ166" s="22"/>
      <c r="FK166" s="22"/>
      <c r="FL166" s="22"/>
      <c r="FM166" s="22"/>
      <c r="FN166" s="22"/>
      <c r="FO166" s="22"/>
      <c r="FP166" s="22"/>
      <c r="FQ166" s="22"/>
      <c r="FR166" s="22"/>
      <c r="FS166" s="13"/>
    </row>
    <row r="167" spans="1:175" x14ac:dyDescent="0.2">
      <c r="A167" s="42">
        <v>748</v>
      </c>
      <c r="B167" s="86"/>
      <c r="C167" s="86" t="str">
        <f>VLOOKUP($A167&amp;C$1,TEXTDF,(SPRCODE="DE")*2+(SPRCODE="FR")*3,FALSE)</f>
        <v>Bruttokapitalerträge</v>
      </c>
      <c r="D167" s="46"/>
      <c r="E167" s="46"/>
      <c r="F167" s="80">
        <f>+W167*$G$5+AN167*$H$5+BE167*$I$5+BV167*$K$5+CM167*$L$5+DD167*$M$5+DU167*$N$5+EL167*$P$5+FC167*$Q$5</f>
        <v>4033195.7609822089</v>
      </c>
      <c r="G167" s="80">
        <f>+X167*$G$5+AO167*$H$5+BF167*$I$5+BW167*$K$5+CN167*$L$5+DE167*$M$5+DV167*$N$5+EM167*$P$5+FD167*$Q$5</f>
        <v>4532647.924463083</v>
      </c>
      <c r="H167" s="93">
        <f t="shared" si="86"/>
        <v>-499452.16348087415</v>
      </c>
      <c r="I167" s="94">
        <f t="shared" si="87"/>
        <v>-0.11018993131703181</v>
      </c>
      <c r="J167" s="22"/>
      <c r="K167" s="30"/>
      <c r="L167" s="30"/>
      <c r="M167" s="22"/>
      <c r="N167" s="22"/>
      <c r="O167" s="22"/>
      <c r="P167" s="22"/>
      <c r="Q167" s="22"/>
      <c r="R167" s="22"/>
      <c r="S167" s="22"/>
      <c r="T167" s="22"/>
      <c r="U167" s="22"/>
      <c r="V167" s="13"/>
      <c r="W167" s="80">
        <v>1771385.8157399995</v>
      </c>
      <c r="X167" s="80">
        <v>1744706.1454099999</v>
      </c>
      <c r="Y167" s="93">
        <v>26679.670329999644</v>
      </c>
      <c r="Z167" s="94">
        <v>1.5291784464787295E-2</v>
      </c>
      <c r="AA167" s="22"/>
      <c r="AB167" s="30"/>
      <c r="AC167" s="30"/>
      <c r="AD167" s="22"/>
      <c r="AE167" s="22"/>
      <c r="AF167" s="22"/>
      <c r="AG167" s="22"/>
      <c r="AH167" s="22"/>
      <c r="AI167" s="22"/>
      <c r="AJ167" s="22"/>
      <c r="AK167" s="22"/>
      <c r="AL167" s="22"/>
      <c r="AM167" s="13"/>
      <c r="AN167" s="80">
        <v>818571.87566000002</v>
      </c>
      <c r="AO167" s="80">
        <v>1538405.7466899995</v>
      </c>
      <c r="AP167" s="93">
        <v>-719833.87102999946</v>
      </c>
      <c r="AQ167" s="94">
        <v>-0.46790898472576459</v>
      </c>
      <c r="AR167" s="22"/>
      <c r="AS167" s="30"/>
      <c r="AT167" s="30"/>
      <c r="AU167" s="22"/>
      <c r="AV167" s="22"/>
      <c r="AW167" s="22"/>
      <c r="AX167" s="22"/>
      <c r="AY167" s="22"/>
      <c r="AZ167" s="22"/>
      <c r="BA167" s="22"/>
      <c r="BB167" s="22"/>
      <c r="BC167" s="22"/>
      <c r="BD167" s="13"/>
      <c r="BE167" s="80">
        <v>356045.74542999995</v>
      </c>
      <c r="BF167" s="80">
        <v>437672.29405999999</v>
      </c>
      <c r="BG167" s="93">
        <v>-81626.548630000034</v>
      </c>
      <c r="BH167" s="94">
        <v>-0.18650152120163666</v>
      </c>
      <c r="BI167" s="22"/>
      <c r="BJ167" s="30"/>
      <c r="BK167" s="30"/>
      <c r="BL167" s="22"/>
      <c r="BM167" s="22"/>
      <c r="BN167" s="22"/>
      <c r="BO167" s="22"/>
      <c r="BP167" s="22"/>
      <c r="BQ167" s="22"/>
      <c r="BR167" s="22"/>
      <c r="BS167" s="22"/>
      <c r="BT167" s="22"/>
      <c r="BU167" s="13"/>
      <c r="BV167" s="80">
        <v>491419.33798999985</v>
      </c>
      <c r="BW167" s="80">
        <v>337741.43830999988</v>
      </c>
      <c r="BX167" s="93">
        <v>153677.89967999997</v>
      </c>
      <c r="BY167" s="94">
        <v>0.4550164186218244</v>
      </c>
      <c r="BZ167" s="22"/>
      <c r="CA167" s="30"/>
      <c r="CB167" s="30"/>
      <c r="CC167" s="22"/>
      <c r="CD167" s="22"/>
      <c r="CE167" s="22"/>
      <c r="CF167" s="22"/>
      <c r="CG167" s="22"/>
      <c r="CH167" s="22"/>
      <c r="CI167" s="22"/>
      <c r="CJ167" s="22"/>
      <c r="CK167" s="22"/>
      <c r="CL167" s="13"/>
      <c r="CM167" s="80">
        <v>271696.27137220971</v>
      </c>
      <c r="CN167" s="80">
        <v>207348.36283308436</v>
      </c>
      <c r="CO167" s="93">
        <v>64347.908539125347</v>
      </c>
      <c r="CP167" s="94">
        <v>0.31033719128482096</v>
      </c>
      <c r="CQ167" s="22"/>
      <c r="CR167" s="30"/>
      <c r="CS167" s="30"/>
      <c r="CT167" s="22"/>
      <c r="CU167" s="22"/>
      <c r="CV167" s="22"/>
      <c r="CW167" s="22"/>
      <c r="CX167" s="22"/>
      <c r="CY167" s="22"/>
      <c r="CZ167" s="22"/>
      <c r="DA167" s="22"/>
      <c r="DB167" s="22"/>
      <c r="DC167" s="13"/>
      <c r="DD167" s="80">
        <v>54792.98709000001</v>
      </c>
      <c r="DE167" s="80">
        <v>46838.637370000011</v>
      </c>
      <c r="DF167" s="93">
        <v>7954.3497199999983</v>
      </c>
      <c r="DG167" s="94">
        <v>0.16982453304875023</v>
      </c>
      <c r="DH167" s="22"/>
      <c r="DI167" s="30"/>
      <c r="DJ167" s="30"/>
      <c r="DK167" s="22"/>
      <c r="DL167" s="22"/>
      <c r="DM167" s="22"/>
      <c r="DN167" s="22"/>
      <c r="DO167" s="22"/>
      <c r="DP167" s="22"/>
      <c r="DQ167" s="22"/>
      <c r="DR167" s="22"/>
      <c r="DS167" s="22"/>
      <c r="DT167" s="13"/>
      <c r="DU167" s="80">
        <v>193638.81529</v>
      </c>
      <c r="DV167" s="80">
        <v>156829.61429000003</v>
      </c>
      <c r="DW167" s="93">
        <v>36809.200999999972</v>
      </c>
      <c r="DX167" s="94">
        <v>0.23470822884212783</v>
      </c>
      <c r="DY167" s="22"/>
      <c r="DZ167" s="30"/>
      <c r="EA167" s="30"/>
      <c r="EB167" s="22"/>
      <c r="EC167" s="22"/>
      <c r="ED167" s="22"/>
      <c r="EE167" s="22"/>
      <c r="EF167" s="22"/>
      <c r="EG167" s="22"/>
      <c r="EH167" s="22"/>
      <c r="EI167" s="22"/>
      <c r="EJ167" s="22"/>
      <c r="EK167" s="13"/>
      <c r="EL167" s="80">
        <v>70999.666999999987</v>
      </c>
      <c r="EM167" s="80">
        <v>61787.362999999998</v>
      </c>
      <c r="EN167" s="93">
        <v>9212.3039999999892</v>
      </c>
      <c r="EO167" s="94">
        <v>0.14909689542827698</v>
      </c>
      <c r="EP167" s="22"/>
      <c r="EQ167" s="30"/>
      <c r="ER167" s="30"/>
      <c r="ES167" s="22"/>
      <c r="ET167" s="22"/>
      <c r="EU167" s="22"/>
      <c r="EV167" s="22"/>
      <c r="EW167" s="22"/>
      <c r="EX167" s="22"/>
      <c r="EY167" s="22"/>
      <c r="EZ167" s="22"/>
      <c r="FA167" s="22"/>
      <c r="FB167" s="13"/>
      <c r="FC167" s="80">
        <v>4645.2454099999995</v>
      </c>
      <c r="FD167" s="80">
        <v>1318.3225000000002</v>
      </c>
      <c r="FE167" s="93">
        <v>3326.9229099999993</v>
      </c>
      <c r="FF167" s="94">
        <v>2.5236032230353338</v>
      </c>
      <c r="FG167" s="22"/>
      <c r="FH167" s="30"/>
      <c r="FI167" s="30"/>
      <c r="FJ167" s="22"/>
      <c r="FK167" s="22"/>
      <c r="FL167" s="22"/>
      <c r="FM167" s="22"/>
      <c r="FN167" s="22"/>
      <c r="FO167" s="22"/>
      <c r="FP167" s="22"/>
      <c r="FQ167" s="22"/>
      <c r="FR167" s="22"/>
      <c r="FS167" s="13"/>
    </row>
    <row r="168" spans="1:175" x14ac:dyDescent="0.2">
      <c r="A168" s="42">
        <v>749</v>
      </c>
      <c r="B168" s="86"/>
      <c r="C168" s="86" t="str">
        <f>VLOOKUP($A168&amp;C$1,TEXTDF,(SPRCODE="DE")*2+(SPRCODE="FR")*3,FALSE)</f>
        <v>Vermögensverwaltungskosten</v>
      </c>
      <c r="D168" s="46"/>
      <c r="E168" s="46"/>
      <c r="F168" s="80">
        <f>+W168*$G$5+AN168*$H$5+BE168*$I$5+BV168*$K$5+CM168*$L$5+DD168*$M$5+DU168*$N$5+EL168*$P$5+FC168*$Q$5</f>
        <v>-405915.83623496623</v>
      </c>
      <c r="G168" s="80">
        <f>+X168*$G$5+AO168*$H$5+BF168*$I$5+BW168*$K$5+CN168*$L$5+DE168*$M$5+DV168*$N$5+EM168*$P$5+FD168*$Q$5</f>
        <v>-578483.85961608449</v>
      </c>
      <c r="H168" s="93">
        <f t="shared" si="86"/>
        <v>172568.02338111826</v>
      </c>
      <c r="I168" s="94">
        <f t="shared" si="87"/>
        <v>-0.29831086989297229</v>
      </c>
      <c r="J168" s="22"/>
      <c r="K168" s="30"/>
      <c r="L168" s="30"/>
      <c r="M168" s="22"/>
      <c r="N168" s="22"/>
      <c r="O168" s="22"/>
      <c r="P168" s="22"/>
      <c r="Q168" s="22"/>
      <c r="R168" s="22"/>
      <c r="S168" s="22"/>
      <c r="T168" s="22"/>
      <c r="U168" s="22"/>
      <c r="V168" s="13"/>
      <c r="W168" s="80">
        <v>-199545.67223999999</v>
      </c>
      <c r="X168" s="80">
        <v>-185673.14331999997</v>
      </c>
      <c r="Y168" s="93">
        <v>-13872.528920000012</v>
      </c>
      <c r="Z168" s="94">
        <v>7.47147846583891E-2</v>
      </c>
      <c r="AA168" s="22"/>
      <c r="AB168" s="30"/>
      <c r="AC168" s="30"/>
      <c r="AD168" s="22"/>
      <c r="AE168" s="22"/>
      <c r="AF168" s="22"/>
      <c r="AG168" s="22"/>
      <c r="AH168" s="22"/>
      <c r="AI168" s="22"/>
      <c r="AJ168" s="22"/>
      <c r="AK168" s="22"/>
      <c r="AL168" s="22"/>
      <c r="AM168" s="13"/>
      <c r="AN168" s="80">
        <v>-57497.791980000002</v>
      </c>
      <c r="AO168" s="80">
        <v>-236168.92134</v>
      </c>
      <c r="AP168" s="93">
        <v>178671.12935999999</v>
      </c>
      <c r="AQ168" s="94">
        <v>-0.75653954951497004</v>
      </c>
      <c r="AR168" s="22"/>
      <c r="AS168" s="30"/>
      <c r="AT168" s="30"/>
      <c r="AU168" s="22"/>
      <c r="AV168" s="22"/>
      <c r="AW168" s="22"/>
      <c r="AX168" s="22"/>
      <c r="AY168" s="22"/>
      <c r="AZ168" s="22"/>
      <c r="BA168" s="22"/>
      <c r="BB168" s="22"/>
      <c r="BC168" s="22"/>
      <c r="BD168" s="13"/>
      <c r="BE168" s="80">
        <v>-62335.616049999997</v>
      </c>
      <c r="BF168" s="80">
        <v>-71223.962050000002</v>
      </c>
      <c r="BG168" s="93">
        <v>8888.346000000005</v>
      </c>
      <c r="BH168" s="94">
        <v>-0.12479432123925216</v>
      </c>
      <c r="BI168" s="22"/>
      <c r="BJ168" s="30"/>
      <c r="BK168" s="30"/>
      <c r="BL168" s="22"/>
      <c r="BM168" s="22"/>
      <c r="BN168" s="22"/>
      <c r="BO168" s="22"/>
      <c r="BP168" s="22"/>
      <c r="BQ168" s="22"/>
      <c r="BR168" s="22"/>
      <c r="BS168" s="22"/>
      <c r="BT168" s="22"/>
      <c r="BU168" s="13"/>
      <c r="BV168" s="80">
        <v>-40593.89688</v>
      </c>
      <c r="BW168" s="80">
        <v>-37989.093739999997</v>
      </c>
      <c r="BX168" s="93">
        <v>-2604.8031400000036</v>
      </c>
      <c r="BY168" s="94">
        <v>6.8567130288167855E-2</v>
      </c>
      <c r="BZ168" s="22"/>
      <c r="CA168" s="30"/>
      <c r="CB168" s="30"/>
      <c r="CC168" s="22"/>
      <c r="CD168" s="22"/>
      <c r="CE168" s="22"/>
      <c r="CF168" s="22"/>
      <c r="CG168" s="22"/>
      <c r="CH168" s="22"/>
      <c r="CI168" s="22"/>
      <c r="CJ168" s="22"/>
      <c r="CK168" s="22"/>
      <c r="CL168" s="13"/>
      <c r="CM168" s="80">
        <v>-21016.169763924965</v>
      </c>
      <c r="CN168" s="80">
        <v>-21081.448046084541</v>
      </c>
      <c r="CO168" s="93">
        <v>65.27828215957561</v>
      </c>
      <c r="CP168" s="94">
        <v>-3.096479995912782E-3</v>
      </c>
      <c r="CQ168" s="22"/>
      <c r="CR168" s="30"/>
      <c r="CS168" s="30"/>
      <c r="CT168" s="22"/>
      <c r="CU168" s="22"/>
      <c r="CV168" s="22"/>
      <c r="CW168" s="22"/>
      <c r="CX168" s="22"/>
      <c r="CY168" s="22"/>
      <c r="CZ168" s="22"/>
      <c r="DA168" s="22"/>
      <c r="DB168" s="22"/>
      <c r="DC168" s="13"/>
      <c r="DD168" s="80">
        <v>-3481.9395110412788</v>
      </c>
      <c r="DE168" s="80">
        <v>-3607.9026100000001</v>
      </c>
      <c r="DF168" s="93">
        <v>125.96309895872128</v>
      </c>
      <c r="DG168" s="94">
        <v>-3.4913109519528085E-2</v>
      </c>
      <c r="DH168" s="22"/>
      <c r="DI168" s="30"/>
      <c r="DJ168" s="30"/>
      <c r="DK168" s="22"/>
      <c r="DL168" s="22"/>
      <c r="DM168" s="22"/>
      <c r="DN168" s="22"/>
      <c r="DO168" s="22"/>
      <c r="DP168" s="22"/>
      <c r="DQ168" s="22"/>
      <c r="DR168" s="22"/>
      <c r="DS168" s="22"/>
      <c r="DT168" s="13"/>
      <c r="DU168" s="80">
        <v>-15201.11377</v>
      </c>
      <c r="DV168" s="80">
        <v>-14141.90868</v>
      </c>
      <c r="DW168" s="93">
        <v>-1059.2050899999995</v>
      </c>
      <c r="DX168" s="94">
        <v>7.489831209969311E-2</v>
      </c>
      <c r="DY168" s="22"/>
      <c r="DZ168" s="30"/>
      <c r="EA168" s="30"/>
      <c r="EB168" s="22"/>
      <c r="EC168" s="22"/>
      <c r="ED168" s="22"/>
      <c r="EE168" s="22"/>
      <c r="EF168" s="22"/>
      <c r="EG168" s="22"/>
      <c r="EH168" s="22"/>
      <c r="EI168" s="22"/>
      <c r="EJ168" s="22"/>
      <c r="EK168" s="13"/>
      <c r="EL168" s="80">
        <v>-5860.3630000000012</v>
      </c>
      <c r="EM168" s="80">
        <v>-8191.4969999999994</v>
      </c>
      <c r="EN168" s="93">
        <v>2331.1339999999982</v>
      </c>
      <c r="EO168" s="94">
        <v>-0.28457972944383647</v>
      </c>
      <c r="EP168" s="22"/>
      <c r="EQ168" s="30"/>
      <c r="ER168" s="30"/>
      <c r="ES168" s="22"/>
      <c r="ET168" s="22"/>
      <c r="EU168" s="22"/>
      <c r="EV168" s="22"/>
      <c r="EW168" s="22"/>
      <c r="EX168" s="22"/>
      <c r="EY168" s="22"/>
      <c r="EZ168" s="22"/>
      <c r="FA168" s="22"/>
      <c r="FB168" s="13"/>
      <c r="FC168" s="80">
        <v>-383.27304000000004</v>
      </c>
      <c r="FD168" s="80">
        <v>-405.98282999999998</v>
      </c>
      <c r="FE168" s="93">
        <v>22.709789999999941</v>
      </c>
      <c r="FF168" s="94">
        <v>-5.5937808995518257E-2</v>
      </c>
      <c r="FG168" s="22"/>
      <c r="FH168" s="30"/>
      <c r="FI168" s="30"/>
      <c r="FJ168" s="22"/>
      <c r="FK168" s="22"/>
      <c r="FL168" s="22"/>
      <c r="FM168" s="22"/>
      <c r="FN168" s="22"/>
      <c r="FO168" s="22"/>
      <c r="FP168" s="22"/>
      <c r="FQ168" s="22"/>
      <c r="FR168" s="22"/>
      <c r="FS168" s="13"/>
    </row>
    <row r="169" spans="1:175" x14ac:dyDescent="0.2">
      <c r="A169" s="42"/>
      <c r="B169" s="46"/>
      <c r="C169" s="46"/>
      <c r="D169" s="46"/>
      <c r="E169" s="46"/>
      <c r="F169" s="80"/>
      <c r="G169" s="80"/>
      <c r="H169" s="93"/>
      <c r="I169" s="94"/>
      <c r="J169" s="22"/>
      <c r="K169" s="30"/>
      <c r="L169" s="30"/>
      <c r="M169" s="22"/>
      <c r="N169" s="22"/>
      <c r="O169" s="22"/>
      <c r="P169" s="22"/>
      <c r="Q169" s="22"/>
      <c r="R169" s="22"/>
      <c r="S169" s="22"/>
      <c r="T169" s="31"/>
      <c r="U169" s="22"/>
      <c r="V169" s="13"/>
      <c r="W169" s="80"/>
      <c r="X169" s="80"/>
      <c r="Y169" s="93"/>
      <c r="Z169" s="94"/>
      <c r="AA169" s="22"/>
      <c r="AB169" s="30"/>
      <c r="AC169" s="30"/>
      <c r="AD169" s="22"/>
      <c r="AE169" s="22"/>
      <c r="AF169" s="22"/>
      <c r="AG169" s="22"/>
      <c r="AH169" s="22"/>
      <c r="AI169" s="22"/>
      <c r="AJ169" s="22"/>
      <c r="AK169" s="31"/>
      <c r="AL169" s="22"/>
      <c r="AM169" s="13"/>
      <c r="AN169" s="80"/>
      <c r="AO169" s="80"/>
      <c r="AP169" s="93"/>
      <c r="AQ169" s="94"/>
      <c r="AR169" s="22"/>
      <c r="AS169" s="30"/>
      <c r="AT169" s="30"/>
      <c r="AU169" s="22"/>
      <c r="AV169" s="22"/>
      <c r="AW169" s="22"/>
      <c r="AX169" s="22"/>
      <c r="AY169" s="22"/>
      <c r="AZ169" s="22"/>
      <c r="BA169" s="22"/>
      <c r="BB169" s="31"/>
      <c r="BC169" s="22"/>
      <c r="BD169" s="13"/>
      <c r="BE169" s="80"/>
      <c r="BF169" s="80"/>
      <c r="BG169" s="93"/>
      <c r="BH169" s="94"/>
      <c r="BI169" s="22"/>
      <c r="BJ169" s="30"/>
      <c r="BK169" s="30"/>
      <c r="BL169" s="22"/>
      <c r="BM169" s="22"/>
      <c r="BN169" s="22"/>
      <c r="BO169" s="22"/>
      <c r="BP169" s="22"/>
      <c r="BQ169" s="22"/>
      <c r="BR169" s="22"/>
      <c r="BS169" s="31"/>
      <c r="BT169" s="22"/>
      <c r="BU169" s="13"/>
      <c r="BV169" s="80"/>
      <c r="BW169" s="80"/>
      <c r="BX169" s="93"/>
      <c r="BY169" s="94"/>
      <c r="BZ169" s="22"/>
      <c r="CA169" s="30"/>
      <c r="CB169" s="30"/>
      <c r="CC169" s="22"/>
      <c r="CD169" s="22"/>
      <c r="CE169" s="22"/>
      <c r="CF169" s="22"/>
      <c r="CG169" s="22"/>
      <c r="CH169" s="22"/>
      <c r="CI169" s="22"/>
      <c r="CJ169" s="31"/>
      <c r="CK169" s="22"/>
      <c r="CL169" s="13"/>
      <c r="CM169" s="80"/>
      <c r="CN169" s="80"/>
      <c r="CO169" s="93"/>
      <c r="CP169" s="94"/>
      <c r="CQ169" s="22"/>
      <c r="CR169" s="30"/>
      <c r="CS169" s="30"/>
      <c r="CT169" s="22"/>
      <c r="CU169" s="22"/>
      <c r="CV169" s="22"/>
      <c r="CW169" s="22"/>
      <c r="CX169" s="22"/>
      <c r="CY169" s="22"/>
      <c r="CZ169" s="22"/>
      <c r="DA169" s="31"/>
      <c r="DB169" s="22"/>
      <c r="DC169" s="13"/>
      <c r="DD169" s="80"/>
      <c r="DE169" s="80"/>
      <c r="DF169" s="93"/>
      <c r="DG169" s="94"/>
      <c r="DH169" s="22"/>
      <c r="DI169" s="30"/>
      <c r="DJ169" s="30"/>
      <c r="DK169" s="22"/>
      <c r="DL169" s="22"/>
      <c r="DM169" s="22"/>
      <c r="DN169" s="22"/>
      <c r="DO169" s="22"/>
      <c r="DP169" s="22"/>
      <c r="DQ169" s="22"/>
      <c r="DR169" s="31"/>
      <c r="DS169" s="22"/>
      <c r="DT169" s="13"/>
      <c r="DU169" s="80"/>
      <c r="DV169" s="80"/>
      <c r="DW169" s="93"/>
      <c r="DX169" s="94"/>
      <c r="DY169" s="22"/>
      <c r="DZ169" s="30"/>
      <c r="EA169" s="30"/>
      <c r="EB169" s="22"/>
      <c r="EC169" s="22"/>
      <c r="ED169" s="22"/>
      <c r="EE169" s="22"/>
      <c r="EF169" s="22"/>
      <c r="EG169" s="22"/>
      <c r="EH169" s="22"/>
      <c r="EI169" s="31"/>
      <c r="EJ169" s="22"/>
      <c r="EK169" s="13"/>
      <c r="EL169" s="80"/>
      <c r="EM169" s="80"/>
      <c r="EN169" s="93"/>
      <c r="EO169" s="94"/>
      <c r="EP169" s="22"/>
      <c r="EQ169" s="30"/>
      <c r="ER169" s="30"/>
      <c r="ES169" s="22"/>
      <c r="ET169" s="22"/>
      <c r="EU169" s="22"/>
      <c r="EV169" s="22"/>
      <c r="EW169" s="22"/>
      <c r="EX169" s="22"/>
      <c r="EY169" s="22"/>
      <c r="EZ169" s="31"/>
      <c r="FA169" s="22"/>
      <c r="FB169" s="13"/>
      <c r="FC169" s="80"/>
      <c r="FD169" s="80"/>
      <c r="FE169" s="93"/>
      <c r="FF169" s="94"/>
      <c r="FG169" s="22"/>
      <c r="FH169" s="30"/>
      <c r="FI169" s="30"/>
      <c r="FJ169" s="22"/>
      <c r="FK169" s="22"/>
      <c r="FL169" s="22"/>
      <c r="FM169" s="22"/>
      <c r="FN169" s="22"/>
      <c r="FO169" s="22"/>
      <c r="FP169" s="22"/>
      <c r="FQ169" s="31"/>
      <c r="FR169" s="22"/>
      <c r="FS169" s="13"/>
    </row>
    <row r="170" spans="1:175" x14ac:dyDescent="0.2">
      <c r="A170" s="42">
        <v>750</v>
      </c>
      <c r="B170" s="61" t="str">
        <f>VLOOKUP($A170&amp;B$1,TEXTDF,(SPRCODE="DE")*2+(SPRCODE="FR")*3,FALSE)</f>
        <v>Kapitalanlagen und stille Reserven</v>
      </c>
      <c r="C170" s="61"/>
      <c r="D170" s="61"/>
      <c r="E170" s="61"/>
      <c r="F170" s="102">
        <f>+F165</f>
        <v>2019</v>
      </c>
      <c r="G170" s="102">
        <f>+F170-1</f>
        <v>2018</v>
      </c>
      <c r="H170" s="103" t="s">
        <v>571</v>
      </c>
      <c r="I170" s="104" t="s">
        <v>572</v>
      </c>
      <c r="J170" s="22"/>
      <c r="K170" s="22"/>
      <c r="L170" s="30"/>
      <c r="M170" s="22"/>
      <c r="N170" s="22"/>
      <c r="O170" s="22"/>
      <c r="P170" s="22"/>
      <c r="Q170" s="22"/>
      <c r="R170" s="22"/>
      <c r="S170" s="22"/>
      <c r="T170" s="31"/>
      <c r="U170" s="102">
        <f>+G170-1</f>
        <v>2017</v>
      </c>
      <c r="V170" s="13"/>
      <c r="W170" s="102">
        <v>2019</v>
      </c>
      <c r="X170" s="102">
        <v>2018</v>
      </c>
      <c r="Y170" s="103" t="s">
        <v>571</v>
      </c>
      <c r="Z170" s="104" t="s">
        <v>572</v>
      </c>
      <c r="AA170" s="22"/>
      <c r="AB170" s="22"/>
      <c r="AC170" s="30"/>
      <c r="AD170" s="22"/>
      <c r="AE170" s="22"/>
      <c r="AF170" s="22"/>
      <c r="AG170" s="22"/>
      <c r="AH170" s="22"/>
      <c r="AI170" s="22"/>
      <c r="AJ170" s="22"/>
      <c r="AK170" s="31"/>
      <c r="AL170" s="36">
        <v>2017</v>
      </c>
      <c r="AM170" s="13"/>
      <c r="AN170" s="102">
        <v>2019</v>
      </c>
      <c r="AO170" s="102">
        <v>2018</v>
      </c>
      <c r="AP170" s="103" t="s">
        <v>571</v>
      </c>
      <c r="AQ170" s="104" t="s">
        <v>572</v>
      </c>
      <c r="AR170" s="22"/>
      <c r="AS170" s="22"/>
      <c r="AT170" s="30"/>
      <c r="AU170" s="22"/>
      <c r="AV170" s="22"/>
      <c r="AW170" s="22"/>
      <c r="AX170" s="22"/>
      <c r="AY170" s="22"/>
      <c r="AZ170" s="22"/>
      <c r="BA170" s="22"/>
      <c r="BB170" s="31"/>
      <c r="BC170" s="102">
        <v>2017</v>
      </c>
      <c r="BD170" s="13"/>
      <c r="BE170" s="102">
        <v>2019</v>
      </c>
      <c r="BF170" s="102">
        <v>2018</v>
      </c>
      <c r="BG170" s="103" t="s">
        <v>571</v>
      </c>
      <c r="BH170" s="104" t="s">
        <v>572</v>
      </c>
      <c r="BI170" s="22"/>
      <c r="BJ170" s="22"/>
      <c r="BK170" s="30"/>
      <c r="BL170" s="22"/>
      <c r="BM170" s="22"/>
      <c r="BN170" s="22"/>
      <c r="BO170" s="22"/>
      <c r="BP170" s="22"/>
      <c r="BQ170" s="22"/>
      <c r="BR170" s="22"/>
      <c r="BS170" s="31"/>
      <c r="BT170" s="102">
        <v>2017</v>
      </c>
      <c r="BU170" s="13"/>
      <c r="BV170" s="102">
        <v>2019</v>
      </c>
      <c r="BW170" s="102">
        <v>2018</v>
      </c>
      <c r="BX170" s="103" t="s">
        <v>571</v>
      </c>
      <c r="BY170" s="104" t="s">
        <v>572</v>
      </c>
      <c r="BZ170" s="22"/>
      <c r="CA170" s="22"/>
      <c r="CB170" s="30"/>
      <c r="CC170" s="22"/>
      <c r="CD170" s="22"/>
      <c r="CE170" s="22"/>
      <c r="CF170" s="22"/>
      <c r="CG170" s="22"/>
      <c r="CH170" s="22"/>
      <c r="CI170" s="22"/>
      <c r="CJ170" s="31"/>
      <c r="CK170" s="102">
        <v>2017</v>
      </c>
      <c r="CL170" s="13"/>
      <c r="CM170" s="102">
        <v>2019</v>
      </c>
      <c r="CN170" s="102">
        <v>2018</v>
      </c>
      <c r="CO170" s="103" t="s">
        <v>571</v>
      </c>
      <c r="CP170" s="104" t="s">
        <v>572</v>
      </c>
      <c r="CQ170" s="22"/>
      <c r="CR170" s="22"/>
      <c r="CS170" s="30"/>
      <c r="CT170" s="22"/>
      <c r="CU170" s="22"/>
      <c r="CV170" s="22"/>
      <c r="CW170" s="22"/>
      <c r="CX170" s="22"/>
      <c r="CY170" s="22"/>
      <c r="CZ170" s="22"/>
      <c r="DA170" s="31"/>
      <c r="DB170" s="102">
        <v>2017</v>
      </c>
      <c r="DC170" s="13"/>
      <c r="DD170" s="102">
        <v>2019</v>
      </c>
      <c r="DE170" s="102">
        <v>2018</v>
      </c>
      <c r="DF170" s="103" t="s">
        <v>571</v>
      </c>
      <c r="DG170" s="104" t="s">
        <v>572</v>
      </c>
      <c r="DH170" s="22"/>
      <c r="DI170" s="22"/>
      <c r="DJ170" s="30"/>
      <c r="DK170" s="22"/>
      <c r="DL170" s="22"/>
      <c r="DM170" s="22"/>
      <c r="DN170" s="22"/>
      <c r="DO170" s="22"/>
      <c r="DP170" s="22"/>
      <c r="DQ170" s="22"/>
      <c r="DR170" s="31"/>
      <c r="DS170" s="102">
        <v>2017</v>
      </c>
      <c r="DT170" s="13"/>
      <c r="DU170" s="102">
        <v>2019</v>
      </c>
      <c r="DV170" s="102">
        <v>2018</v>
      </c>
      <c r="DW170" s="103" t="s">
        <v>571</v>
      </c>
      <c r="DX170" s="104" t="s">
        <v>572</v>
      </c>
      <c r="DY170" s="22"/>
      <c r="DZ170" s="22"/>
      <c r="EA170" s="30"/>
      <c r="EB170" s="22"/>
      <c r="EC170" s="22"/>
      <c r="ED170" s="22"/>
      <c r="EE170" s="22"/>
      <c r="EF170" s="22"/>
      <c r="EG170" s="22"/>
      <c r="EH170" s="22"/>
      <c r="EI170" s="31"/>
      <c r="EJ170" s="102">
        <v>2017</v>
      </c>
      <c r="EK170" s="13"/>
      <c r="EL170" s="102">
        <v>2019</v>
      </c>
      <c r="EM170" s="102">
        <v>2018</v>
      </c>
      <c r="EN170" s="103" t="s">
        <v>571</v>
      </c>
      <c r="EO170" s="104" t="s">
        <v>572</v>
      </c>
      <c r="EP170" s="22"/>
      <c r="EQ170" s="22"/>
      <c r="ER170" s="30"/>
      <c r="ES170" s="22"/>
      <c r="ET170" s="22"/>
      <c r="EU170" s="22"/>
      <c r="EV170" s="22"/>
      <c r="EW170" s="22"/>
      <c r="EX170" s="22"/>
      <c r="EY170" s="22"/>
      <c r="EZ170" s="31"/>
      <c r="FA170" s="102">
        <v>2017</v>
      </c>
      <c r="FB170" s="13"/>
      <c r="FC170" s="102">
        <v>2019</v>
      </c>
      <c r="FD170" s="102">
        <v>2018</v>
      </c>
      <c r="FE170" s="103" t="s">
        <v>571</v>
      </c>
      <c r="FF170" s="104" t="s">
        <v>572</v>
      </c>
      <c r="FG170" s="22"/>
      <c r="FH170" s="22"/>
      <c r="FI170" s="30"/>
      <c r="FJ170" s="22"/>
      <c r="FK170" s="22"/>
      <c r="FL170" s="22"/>
      <c r="FM170" s="22"/>
      <c r="FN170" s="22"/>
      <c r="FO170" s="22"/>
      <c r="FP170" s="22"/>
      <c r="FQ170" s="31"/>
      <c r="FR170" s="102">
        <v>2017</v>
      </c>
      <c r="FS170" s="13"/>
    </row>
    <row r="171" spans="1:175" x14ac:dyDescent="0.2">
      <c r="A171" s="42">
        <v>751</v>
      </c>
      <c r="B171" s="86" t="str">
        <f>VLOOKUP($A171&amp;B$1,TEXTDF,(SPRCODE="DE")*2+(SPRCODE="FR")*3,FALSE)</f>
        <v>Buchwert der Kapitalanlagen</v>
      </c>
      <c r="C171" s="46"/>
      <c r="D171" s="46"/>
      <c r="E171" s="46"/>
      <c r="F171" s="80">
        <f t="shared" ref="F171:F172" si="88">+W171*$G$5+AN171*$H$5+BE171*$I$5+BV171*$K$5+CM171*$L$5+DD171*$M$5+DU171*$N$5+EL171*$P$5+FC171*$Q$5</f>
        <v>164328805.42445001</v>
      </c>
      <c r="G171" s="80">
        <f t="shared" ref="G171:G172" si="89">+X171*$G$5+AO171*$H$5+BF171*$I$5+BW171*$K$5+CN171*$L$5+DE171*$M$5+DV171*$N$5+EM171*$P$5+FD171*$Q$5</f>
        <v>188910821.73306</v>
      </c>
      <c r="H171" s="93">
        <f t="shared" ref="H171:H173" si="90">+IFERROR(F171-G171,"")</f>
        <v>-24582016.308609992</v>
      </c>
      <c r="I171" s="94">
        <f t="shared" ref="I171:I173" si="91">+IFERROR(F171/G171-1,"")</f>
        <v>-0.13012497687054447</v>
      </c>
      <c r="J171" s="22"/>
      <c r="K171" s="22"/>
      <c r="L171" s="30"/>
      <c r="M171" s="22"/>
      <c r="N171" s="22"/>
      <c r="O171" s="22"/>
      <c r="P171" s="22"/>
      <c r="Q171" s="22"/>
      <c r="R171" s="22"/>
      <c r="S171" s="22"/>
      <c r="T171" s="22"/>
      <c r="U171" s="80">
        <f>+AL171*$G$5+BC171*$H$5+BT171*$I$5+CK171*$K$5+DB171*$L$5+DS171*$M$5+EJ171*$N$5+FA171*$P$5+FR171*$Q$5</f>
        <v>187565940.06258002</v>
      </c>
      <c r="V171" s="13"/>
      <c r="W171" s="80">
        <v>74146764.644639999</v>
      </c>
      <c r="X171" s="80">
        <v>71506877.842649996</v>
      </c>
      <c r="Y171" s="93">
        <v>2639886.8019900024</v>
      </c>
      <c r="Z171" s="94">
        <v>3.6917942464206543E-2</v>
      </c>
      <c r="AA171" s="22"/>
      <c r="AB171" s="22"/>
      <c r="AC171" s="30"/>
      <c r="AD171" s="22"/>
      <c r="AE171" s="22"/>
      <c r="AF171" s="22"/>
      <c r="AG171" s="22"/>
      <c r="AH171" s="22"/>
      <c r="AI171" s="22"/>
      <c r="AJ171" s="22"/>
      <c r="AK171" s="22"/>
      <c r="AL171" s="30">
        <v>68892264.427850008</v>
      </c>
      <c r="AM171" s="13"/>
      <c r="AN171" s="80">
        <v>24251319.025200002</v>
      </c>
      <c r="AO171" s="80">
        <v>52475029.761300005</v>
      </c>
      <c r="AP171" s="93">
        <v>-28223710.736100003</v>
      </c>
      <c r="AQ171" s="94">
        <v>-0.53785030450644555</v>
      </c>
      <c r="AR171" s="22"/>
      <c r="AS171" s="22"/>
      <c r="AT171" s="30"/>
      <c r="AU171" s="22"/>
      <c r="AV171" s="22"/>
      <c r="AW171" s="22"/>
      <c r="AX171" s="22"/>
      <c r="AY171" s="22"/>
      <c r="AZ171" s="22"/>
      <c r="BA171" s="22"/>
      <c r="BB171" s="22"/>
      <c r="BC171" s="80">
        <v>54378211.991179995</v>
      </c>
      <c r="BD171" s="13"/>
      <c r="BE171" s="80">
        <v>19274310.733279999</v>
      </c>
      <c r="BF171" s="80">
        <v>18604081.113290001</v>
      </c>
      <c r="BG171" s="93">
        <v>670229.61998999864</v>
      </c>
      <c r="BH171" s="94">
        <v>3.6025945915233226E-2</v>
      </c>
      <c r="BI171" s="22"/>
      <c r="BJ171" s="22"/>
      <c r="BK171" s="30"/>
      <c r="BL171" s="22"/>
      <c r="BM171" s="22"/>
      <c r="BN171" s="22"/>
      <c r="BO171" s="22"/>
      <c r="BP171" s="22"/>
      <c r="BQ171" s="22"/>
      <c r="BR171" s="22"/>
      <c r="BS171" s="22"/>
      <c r="BT171" s="80">
        <v>18720409.513159998</v>
      </c>
      <c r="BU171" s="13"/>
      <c r="BV171" s="80">
        <v>19445499.211790007</v>
      </c>
      <c r="BW171" s="80">
        <v>19194572.293540001</v>
      </c>
      <c r="BX171" s="93">
        <v>250926.91825000569</v>
      </c>
      <c r="BY171" s="94">
        <v>1.3072805916829688E-2</v>
      </c>
      <c r="BZ171" s="22"/>
      <c r="CA171" s="22"/>
      <c r="CB171" s="30"/>
      <c r="CC171" s="22"/>
      <c r="CD171" s="22"/>
      <c r="CE171" s="22"/>
      <c r="CF171" s="22"/>
      <c r="CG171" s="22"/>
      <c r="CH171" s="22"/>
      <c r="CI171" s="22"/>
      <c r="CJ171" s="22"/>
      <c r="CK171" s="80">
        <v>18463331.598240003</v>
      </c>
      <c r="CL171" s="13"/>
      <c r="CM171" s="80">
        <v>11520329.816919999</v>
      </c>
      <c r="CN171" s="80">
        <v>11271008.900240002</v>
      </c>
      <c r="CO171" s="93">
        <v>249320.916679997</v>
      </c>
      <c r="CP171" s="94">
        <v>2.2120550066701439E-2</v>
      </c>
      <c r="CQ171" s="22"/>
      <c r="CR171" s="22"/>
      <c r="CS171" s="30"/>
      <c r="CT171" s="22"/>
      <c r="CU171" s="22"/>
      <c r="CV171" s="22"/>
      <c r="CW171" s="22"/>
      <c r="CX171" s="22"/>
      <c r="CY171" s="22"/>
      <c r="CZ171" s="22"/>
      <c r="DA171" s="22"/>
      <c r="DB171" s="80">
        <v>11065668.068190003</v>
      </c>
      <c r="DC171" s="13"/>
      <c r="DD171" s="80">
        <v>3780501.0583699998</v>
      </c>
      <c r="DE171" s="80">
        <v>3756188.0317799998</v>
      </c>
      <c r="DF171" s="93">
        <v>24313.026589999907</v>
      </c>
      <c r="DG171" s="94">
        <v>6.4727927314327527E-3</v>
      </c>
      <c r="DH171" s="22"/>
      <c r="DI171" s="22"/>
      <c r="DJ171" s="30"/>
      <c r="DK171" s="22"/>
      <c r="DL171" s="22"/>
      <c r="DM171" s="22"/>
      <c r="DN171" s="22"/>
      <c r="DO171" s="22"/>
      <c r="DP171" s="22"/>
      <c r="DQ171" s="22"/>
      <c r="DR171" s="22"/>
      <c r="DS171" s="80">
        <v>3692828.4847200001</v>
      </c>
      <c r="DT171" s="13"/>
      <c r="DU171" s="80">
        <v>8457334.0351600014</v>
      </c>
      <c r="DV171" s="80">
        <v>8640198.3277000003</v>
      </c>
      <c r="DW171" s="93">
        <v>-182864.29253999889</v>
      </c>
      <c r="DX171" s="94">
        <v>-2.1164362854235175E-2</v>
      </c>
      <c r="DY171" s="22"/>
      <c r="DZ171" s="22"/>
      <c r="EA171" s="30"/>
      <c r="EB171" s="22"/>
      <c r="EC171" s="22"/>
      <c r="ED171" s="22"/>
      <c r="EE171" s="22"/>
      <c r="EF171" s="22"/>
      <c r="EG171" s="22"/>
      <c r="EH171" s="22"/>
      <c r="EI171" s="22"/>
      <c r="EJ171" s="80">
        <v>8802727.406659998</v>
      </c>
      <c r="EK171" s="13"/>
      <c r="EL171" s="80">
        <v>3290078.156</v>
      </c>
      <c r="EM171" s="80">
        <v>3301384.4259999995</v>
      </c>
      <c r="EN171" s="93">
        <v>-11306.269999999553</v>
      </c>
      <c r="EO171" s="94">
        <v>-3.4247056813369037E-3</v>
      </c>
      <c r="EP171" s="22"/>
      <c r="EQ171" s="22"/>
      <c r="ER171" s="30"/>
      <c r="ES171" s="22"/>
      <c r="ET171" s="22"/>
      <c r="EU171" s="22"/>
      <c r="EV171" s="22"/>
      <c r="EW171" s="22"/>
      <c r="EX171" s="22"/>
      <c r="EY171" s="22"/>
      <c r="EZ171" s="22"/>
      <c r="FA171" s="80">
        <v>3379928.5490000001</v>
      </c>
      <c r="FB171" s="13"/>
      <c r="FC171" s="80">
        <v>162668.74309</v>
      </c>
      <c r="FD171" s="80">
        <v>161481.03655999998</v>
      </c>
      <c r="FE171" s="93">
        <v>1187.7065300000249</v>
      </c>
      <c r="FF171" s="94">
        <v>7.3550836389306706E-3</v>
      </c>
      <c r="FG171" s="22"/>
      <c r="FH171" s="22"/>
      <c r="FI171" s="30"/>
      <c r="FJ171" s="22"/>
      <c r="FK171" s="22"/>
      <c r="FL171" s="22"/>
      <c r="FM171" s="22"/>
      <c r="FN171" s="22"/>
      <c r="FO171" s="22"/>
      <c r="FP171" s="22"/>
      <c r="FQ171" s="22"/>
      <c r="FR171" s="80">
        <v>170570.02358000001</v>
      </c>
      <c r="FS171" s="13"/>
    </row>
    <row r="172" spans="1:175" x14ac:dyDescent="0.2">
      <c r="A172" s="42">
        <v>752</v>
      </c>
      <c r="B172" s="86" t="str">
        <f>VLOOKUP($A172&amp;B$1,TEXTDF,(SPRCODE="DE")*2+(SPRCODE="FR")*3,FALSE)</f>
        <v>Marktwert der Kapitalanlagen</v>
      </c>
      <c r="C172" s="46"/>
      <c r="D172" s="46"/>
      <c r="E172" s="46"/>
      <c r="F172" s="80">
        <f t="shared" si="88"/>
        <v>186138593.08999029</v>
      </c>
      <c r="G172" s="80">
        <f t="shared" si="89"/>
        <v>207537095.60149002</v>
      </c>
      <c r="H172" s="93">
        <f t="shared" si="90"/>
        <v>-21398502.511499733</v>
      </c>
      <c r="I172" s="94">
        <f t="shared" si="91"/>
        <v>-0.10310688048072547</v>
      </c>
      <c r="J172" s="22"/>
      <c r="K172" s="22"/>
      <c r="L172" s="30"/>
      <c r="M172" s="22"/>
      <c r="N172" s="22"/>
      <c r="O172" s="22"/>
      <c r="P172" s="22"/>
      <c r="Q172" s="22"/>
      <c r="R172" s="22"/>
      <c r="S172" s="22"/>
      <c r="T172" s="22"/>
      <c r="U172" s="80">
        <f>+AL172*$G$5+BC172*$H$5+BT172*$I$5+CK172*$K$5+DB172*$L$5+DS172*$M$5+EJ172*$N$5+FA172*$P$5+FR172*$Q$5</f>
        <v>209353428.57886529</v>
      </c>
      <c r="V172" s="13"/>
      <c r="W172" s="80">
        <v>85264370.59149</v>
      </c>
      <c r="X172" s="80">
        <v>79636748.546120033</v>
      </c>
      <c r="Y172" s="93">
        <v>5627622.0453699678</v>
      </c>
      <c r="Z172" s="94">
        <v>7.066614531745774E-2</v>
      </c>
      <c r="AA172" s="22"/>
      <c r="AB172" s="22"/>
      <c r="AC172" s="30"/>
      <c r="AD172" s="22"/>
      <c r="AE172" s="22"/>
      <c r="AF172" s="22"/>
      <c r="AG172" s="22"/>
      <c r="AH172" s="22"/>
      <c r="AI172" s="22"/>
      <c r="AJ172" s="22"/>
      <c r="AK172" s="22"/>
      <c r="AL172" s="30">
        <v>78330185.884130001</v>
      </c>
      <c r="AM172" s="13"/>
      <c r="AN172" s="80">
        <v>27361531.602669999</v>
      </c>
      <c r="AO172" s="80">
        <v>57768400.899319999</v>
      </c>
      <c r="AP172" s="93">
        <v>-30406869.29665</v>
      </c>
      <c r="AQ172" s="94">
        <v>-0.5263581616123274</v>
      </c>
      <c r="AR172" s="22"/>
      <c r="AS172" s="22"/>
      <c r="AT172" s="30"/>
      <c r="AU172" s="22"/>
      <c r="AV172" s="22"/>
      <c r="AW172" s="22"/>
      <c r="AX172" s="22"/>
      <c r="AY172" s="22"/>
      <c r="AZ172" s="22"/>
      <c r="BA172" s="22"/>
      <c r="BB172" s="22"/>
      <c r="BC172" s="80">
        <v>60448557.952330001</v>
      </c>
      <c r="BD172" s="13"/>
      <c r="BE172" s="80">
        <v>21460851.184110001</v>
      </c>
      <c r="BF172" s="80">
        <v>20250503.037020002</v>
      </c>
      <c r="BG172" s="93">
        <v>1210348.1470899992</v>
      </c>
      <c r="BH172" s="94">
        <v>5.9768794132044833E-2</v>
      </c>
      <c r="BI172" s="22"/>
      <c r="BJ172" s="22"/>
      <c r="BK172" s="30"/>
      <c r="BL172" s="22"/>
      <c r="BM172" s="22"/>
      <c r="BN172" s="22"/>
      <c r="BO172" s="22"/>
      <c r="BP172" s="22"/>
      <c r="BQ172" s="22"/>
      <c r="BR172" s="22"/>
      <c r="BS172" s="22"/>
      <c r="BT172" s="80">
        <v>20622148.847339999</v>
      </c>
      <c r="BU172" s="13"/>
      <c r="BV172" s="80">
        <v>21354717.245960001</v>
      </c>
      <c r="BW172" s="80">
        <v>20472497.864560001</v>
      </c>
      <c r="BX172" s="93">
        <v>882219.3814000003</v>
      </c>
      <c r="BY172" s="94">
        <v>4.3092903818405803E-2</v>
      </c>
      <c r="BZ172" s="22"/>
      <c r="CA172" s="22"/>
      <c r="CB172" s="30"/>
      <c r="CC172" s="22"/>
      <c r="CD172" s="22"/>
      <c r="CE172" s="22"/>
      <c r="CF172" s="22"/>
      <c r="CG172" s="22"/>
      <c r="CH172" s="22"/>
      <c r="CI172" s="22"/>
      <c r="CJ172" s="22"/>
      <c r="CK172" s="80">
        <v>20033634.03985</v>
      </c>
      <c r="CL172" s="13"/>
      <c r="CM172" s="80">
        <v>13347992.163480297</v>
      </c>
      <c r="CN172" s="80">
        <v>12435113.009040007</v>
      </c>
      <c r="CO172" s="93">
        <v>912879.15444028936</v>
      </c>
      <c r="CP172" s="94">
        <v>7.3411407984523391E-2</v>
      </c>
      <c r="CQ172" s="22"/>
      <c r="CR172" s="22"/>
      <c r="CS172" s="30"/>
      <c r="CT172" s="22"/>
      <c r="CU172" s="22"/>
      <c r="CV172" s="22"/>
      <c r="CW172" s="22"/>
      <c r="CX172" s="22"/>
      <c r="CY172" s="22"/>
      <c r="CZ172" s="22"/>
      <c r="DA172" s="22"/>
      <c r="DB172" s="80">
        <v>12449604.619915292</v>
      </c>
      <c r="DC172" s="13"/>
      <c r="DD172" s="80">
        <v>4131119.9101200001</v>
      </c>
      <c r="DE172" s="80">
        <v>3966195.2621200001</v>
      </c>
      <c r="DF172" s="93">
        <v>164924.64800000004</v>
      </c>
      <c r="DG172" s="94">
        <v>4.1582584088874386E-2</v>
      </c>
      <c r="DH172" s="22"/>
      <c r="DI172" s="22"/>
      <c r="DJ172" s="30"/>
      <c r="DK172" s="22"/>
      <c r="DL172" s="22"/>
      <c r="DM172" s="22"/>
      <c r="DN172" s="22"/>
      <c r="DO172" s="22"/>
      <c r="DP172" s="22"/>
      <c r="DQ172" s="22"/>
      <c r="DR172" s="22"/>
      <c r="DS172" s="80">
        <v>3940659.82712</v>
      </c>
      <c r="DT172" s="13"/>
      <c r="DU172" s="80">
        <v>9364055.6312499996</v>
      </c>
      <c r="DV172" s="80">
        <v>9288845.0863099992</v>
      </c>
      <c r="DW172" s="93">
        <v>75210.5449400004</v>
      </c>
      <c r="DX172" s="94">
        <v>8.0968671822125859E-3</v>
      </c>
      <c r="DY172" s="22"/>
      <c r="DZ172" s="22"/>
      <c r="EA172" s="30"/>
      <c r="EB172" s="22"/>
      <c r="EC172" s="22"/>
      <c r="ED172" s="22"/>
      <c r="EE172" s="22"/>
      <c r="EF172" s="22"/>
      <c r="EG172" s="22"/>
      <c r="EH172" s="22"/>
      <c r="EI172" s="22"/>
      <c r="EJ172" s="80">
        <v>9651021.8481799979</v>
      </c>
      <c r="EK172" s="13"/>
      <c r="EL172" s="80">
        <v>3675313.7879999997</v>
      </c>
      <c r="EM172" s="80">
        <v>3543651.8969999999</v>
      </c>
      <c r="EN172" s="93">
        <v>131661.89099999983</v>
      </c>
      <c r="EO172" s="94">
        <v>3.7154295858310205E-2</v>
      </c>
      <c r="EP172" s="22"/>
      <c r="EQ172" s="22"/>
      <c r="ER172" s="30"/>
      <c r="ES172" s="22"/>
      <c r="ET172" s="22"/>
      <c r="EU172" s="22"/>
      <c r="EV172" s="22"/>
      <c r="EW172" s="22"/>
      <c r="EX172" s="22"/>
      <c r="EY172" s="22"/>
      <c r="EZ172" s="22"/>
      <c r="FA172" s="80">
        <v>3691211.5600000005</v>
      </c>
      <c r="FB172" s="13"/>
      <c r="FC172" s="80">
        <v>178640.97291000001</v>
      </c>
      <c r="FD172" s="80">
        <v>175140</v>
      </c>
      <c r="FE172" s="93">
        <v>3500.9729100000113</v>
      </c>
      <c r="FF172" s="94">
        <v>1.9989567831449229E-2</v>
      </c>
      <c r="FG172" s="22"/>
      <c r="FH172" s="22"/>
      <c r="FI172" s="30"/>
      <c r="FJ172" s="22"/>
      <c r="FK172" s="22"/>
      <c r="FL172" s="22"/>
      <c r="FM172" s="22"/>
      <c r="FN172" s="22"/>
      <c r="FO172" s="22"/>
      <c r="FP172" s="22"/>
      <c r="FQ172" s="22"/>
      <c r="FR172" s="80">
        <v>186404</v>
      </c>
      <c r="FS172" s="13"/>
    </row>
    <row r="173" spans="1:175" x14ac:dyDescent="0.2">
      <c r="A173" s="42">
        <v>753</v>
      </c>
      <c r="B173" s="86" t="str">
        <f>VLOOKUP($A173&amp;B$1,TEXTDF,(SPRCODE="DE")*2+(SPRCODE="FR")*3,FALSE)</f>
        <v>Stille Reserven</v>
      </c>
      <c r="C173" s="46"/>
      <c r="D173" s="46"/>
      <c r="E173" s="46"/>
      <c r="F173" s="80">
        <f>+F172-F171</f>
        <v>21809787.665540278</v>
      </c>
      <c r="G173" s="80">
        <f>+G172-G171</f>
        <v>18626273.868430018</v>
      </c>
      <c r="H173" s="93">
        <f t="shared" si="90"/>
        <v>3183513.7971102595</v>
      </c>
      <c r="I173" s="94">
        <f t="shared" si="91"/>
        <v>0.17091522542820825</v>
      </c>
      <c r="J173" s="22"/>
      <c r="K173" s="22"/>
      <c r="L173" s="30"/>
      <c r="M173" s="22"/>
      <c r="N173" s="22"/>
      <c r="O173" s="22"/>
      <c r="P173" s="22"/>
      <c r="Q173" s="22"/>
      <c r="R173" s="22"/>
      <c r="S173" s="22"/>
      <c r="T173" s="22"/>
      <c r="U173" s="80">
        <f>+U172-U171</f>
        <v>21787488.51628527</v>
      </c>
      <c r="V173" s="13"/>
      <c r="W173" s="80">
        <v>11117605.946850002</v>
      </c>
      <c r="X173" s="80">
        <v>8129870.7034700364</v>
      </c>
      <c r="Y173" s="93">
        <v>2987735.2433799654</v>
      </c>
      <c r="Z173" s="94">
        <v>0.36750095448685594</v>
      </c>
      <c r="AA173" s="22"/>
      <c r="AB173" s="22"/>
      <c r="AC173" s="30"/>
      <c r="AD173" s="22"/>
      <c r="AE173" s="22"/>
      <c r="AF173" s="22"/>
      <c r="AG173" s="22"/>
      <c r="AH173" s="22"/>
      <c r="AI173" s="22"/>
      <c r="AJ173" s="22"/>
      <c r="AK173" s="22"/>
      <c r="AL173" s="30">
        <v>9437921.4562799931</v>
      </c>
      <c r="AM173" s="13"/>
      <c r="AN173" s="80">
        <v>3110212.5774699971</v>
      </c>
      <c r="AO173" s="80">
        <v>5293371.1380199939</v>
      </c>
      <c r="AP173" s="93">
        <v>-2183158.5605499968</v>
      </c>
      <c r="AQ173" s="94">
        <v>-0.41243255075566376</v>
      </c>
      <c r="AR173" s="22"/>
      <c r="AS173" s="22"/>
      <c r="AT173" s="30"/>
      <c r="AU173" s="22"/>
      <c r="AV173" s="22"/>
      <c r="AW173" s="22"/>
      <c r="AX173" s="22"/>
      <c r="AY173" s="22"/>
      <c r="AZ173" s="22"/>
      <c r="BA173" s="22"/>
      <c r="BB173" s="22"/>
      <c r="BC173" s="80">
        <v>6070345.9611500055</v>
      </c>
      <c r="BD173" s="13"/>
      <c r="BE173" s="80">
        <v>2186540.4508300014</v>
      </c>
      <c r="BF173" s="80">
        <v>1646421.9237300009</v>
      </c>
      <c r="BG173" s="93">
        <v>540118.52710000053</v>
      </c>
      <c r="BH173" s="94">
        <v>0.32805596142473092</v>
      </c>
      <c r="BI173" s="22"/>
      <c r="BJ173" s="22"/>
      <c r="BK173" s="30"/>
      <c r="BL173" s="22"/>
      <c r="BM173" s="22"/>
      <c r="BN173" s="22"/>
      <c r="BO173" s="22"/>
      <c r="BP173" s="22"/>
      <c r="BQ173" s="22"/>
      <c r="BR173" s="22"/>
      <c r="BS173" s="22"/>
      <c r="BT173" s="80">
        <v>1901739.3341800012</v>
      </c>
      <c r="BU173" s="13"/>
      <c r="BV173" s="80">
        <v>1909218.0341699943</v>
      </c>
      <c r="BW173" s="80">
        <v>1277925.5710199997</v>
      </c>
      <c r="BX173" s="93">
        <v>631292.46314999461</v>
      </c>
      <c r="BY173" s="94">
        <v>0.49399783325887836</v>
      </c>
      <c r="BZ173" s="22"/>
      <c r="CA173" s="22"/>
      <c r="CB173" s="30"/>
      <c r="CC173" s="22"/>
      <c r="CD173" s="22"/>
      <c r="CE173" s="22"/>
      <c r="CF173" s="22"/>
      <c r="CG173" s="22"/>
      <c r="CH173" s="22"/>
      <c r="CI173" s="22"/>
      <c r="CJ173" s="22"/>
      <c r="CK173" s="80">
        <v>1570302.4416099973</v>
      </c>
      <c r="CL173" s="13"/>
      <c r="CM173" s="80">
        <v>1827662.3465602975</v>
      </c>
      <c r="CN173" s="80">
        <v>1164104.1088000052</v>
      </c>
      <c r="CO173" s="93">
        <v>663558.23776029237</v>
      </c>
      <c r="CP173" s="94">
        <v>0.57001623200549378</v>
      </c>
      <c r="CQ173" s="22"/>
      <c r="CR173" s="22"/>
      <c r="CS173" s="30"/>
      <c r="CT173" s="22"/>
      <c r="CU173" s="22"/>
      <c r="CV173" s="22"/>
      <c r="CW173" s="22"/>
      <c r="CX173" s="22"/>
      <c r="CY173" s="22"/>
      <c r="CZ173" s="22"/>
      <c r="DA173" s="22"/>
      <c r="DB173" s="80">
        <v>1383936.5517252889</v>
      </c>
      <c r="DC173" s="13"/>
      <c r="DD173" s="80">
        <v>350618.85175000038</v>
      </c>
      <c r="DE173" s="80">
        <v>210007.23034000024</v>
      </c>
      <c r="DF173" s="93">
        <v>140611.62141000014</v>
      </c>
      <c r="DG173" s="94">
        <v>0.66955609662748716</v>
      </c>
      <c r="DH173" s="22"/>
      <c r="DI173" s="22"/>
      <c r="DJ173" s="30"/>
      <c r="DK173" s="22"/>
      <c r="DL173" s="22"/>
      <c r="DM173" s="22"/>
      <c r="DN173" s="22"/>
      <c r="DO173" s="22"/>
      <c r="DP173" s="22"/>
      <c r="DQ173" s="22"/>
      <c r="DR173" s="22"/>
      <c r="DS173" s="80">
        <v>247831.34239999996</v>
      </c>
      <c r="DT173" s="13"/>
      <c r="DU173" s="80">
        <v>906721.59608999826</v>
      </c>
      <c r="DV173" s="80">
        <v>648646.75860999897</v>
      </c>
      <c r="DW173" s="93">
        <v>258074.83747999929</v>
      </c>
      <c r="DX173" s="94">
        <v>0.39786653375565173</v>
      </c>
      <c r="DY173" s="22"/>
      <c r="DZ173" s="22"/>
      <c r="EA173" s="30"/>
      <c r="EB173" s="22"/>
      <c r="EC173" s="22"/>
      <c r="ED173" s="22"/>
      <c r="EE173" s="22"/>
      <c r="EF173" s="22"/>
      <c r="EG173" s="22"/>
      <c r="EH173" s="22"/>
      <c r="EI173" s="22"/>
      <c r="EJ173" s="80">
        <v>848294.44151999988</v>
      </c>
      <c r="EK173" s="13"/>
      <c r="EL173" s="80">
        <v>385235.63199999975</v>
      </c>
      <c r="EM173" s="80">
        <v>242267.47100000037</v>
      </c>
      <c r="EN173" s="93">
        <v>142968.16099999938</v>
      </c>
      <c r="EO173" s="94">
        <v>0.59012528759999805</v>
      </c>
      <c r="EP173" s="22"/>
      <c r="EQ173" s="22"/>
      <c r="ER173" s="30"/>
      <c r="ES173" s="22"/>
      <c r="ET173" s="22"/>
      <c r="EU173" s="22"/>
      <c r="EV173" s="22"/>
      <c r="EW173" s="22"/>
      <c r="EX173" s="22"/>
      <c r="EY173" s="22"/>
      <c r="EZ173" s="22"/>
      <c r="FA173" s="80">
        <v>311283.01100000041</v>
      </c>
      <c r="FB173" s="13"/>
      <c r="FC173" s="80">
        <v>15972.229820000008</v>
      </c>
      <c r="FD173" s="80">
        <v>13658.963440000021</v>
      </c>
      <c r="FE173" s="93">
        <v>2313.2663799999864</v>
      </c>
      <c r="FF173" s="94">
        <v>0.1693588528998935</v>
      </c>
      <c r="FG173" s="22"/>
      <c r="FH173" s="22"/>
      <c r="FI173" s="30"/>
      <c r="FJ173" s="22"/>
      <c r="FK173" s="22"/>
      <c r="FL173" s="22"/>
      <c r="FM173" s="22"/>
      <c r="FN173" s="22"/>
      <c r="FO173" s="22"/>
      <c r="FP173" s="22"/>
      <c r="FQ173" s="22"/>
      <c r="FR173" s="80">
        <v>15833.976419999992</v>
      </c>
      <c r="FS173" s="13"/>
    </row>
    <row r="174" spans="1:175" x14ac:dyDescent="0.2">
      <c r="A174" s="42"/>
      <c r="B174" s="46"/>
      <c r="C174" s="46"/>
      <c r="D174" s="46"/>
      <c r="E174" s="46"/>
      <c r="F174" s="80"/>
      <c r="G174" s="80"/>
      <c r="H174" s="93"/>
      <c r="I174" s="94"/>
      <c r="J174" s="22"/>
      <c r="K174" s="30"/>
      <c r="L174" s="30"/>
      <c r="M174" s="22"/>
      <c r="N174" s="22"/>
      <c r="O174" s="22"/>
      <c r="P174" s="22"/>
      <c r="Q174" s="22"/>
      <c r="R174" s="22"/>
      <c r="S174" s="22"/>
      <c r="T174" s="22"/>
      <c r="U174" s="22"/>
      <c r="V174" s="13"/>
      <c r="W174" s="80"/>
      <c r="X174" s="80"/>
      <c r="Y174" s="93"/>
      <c r="Z174" s="94"/>
      <c r="AA174" s="22"/>
      <c r="AB174" s="30"/>
      <c r="AC174" s="30"/>
      <c r="AD174" s="22"/>
      <c r="AE174" s="22"/>
      <c r="AF174" s="22"/>
      <c r="AG174" s="22"/>
      <c r="AH174" s="22"/>
      <c r="AI174" s="22"/>
      <c r="AJ174" s="22"/>
      <c r="AK174" s="22"/>
      <c r="AL174" s="22"/>
      <c r="AM174" s="13"/>
      <c r="AN174" s="80"/>
      <c r="AO174" s="80"/>
      <c r="AP174" s="93"/>
      <c r="AQ174" s="94"/>
      <c r="AR174" s="22"/>
      <c r="AS174" s="30"/>
      <c r="AT174" s="30"/>
      <c r="AU174" s="22"/>
      <c r="AV174" s="22"/>
      <c r="AW174" s="22"/>
      <c r="AX174" s="22"/>
      <c r="AY174" s="22"/>
      <c r="AZ174" s="22"/>
      <c r="BA174" s="22"/>
      <c r="BB174" s="22"/>
      <c r="BC174" s="22"/>
      <c r="BD174" s="13"/>
      <c r="BE174" s="80"/>
      <c r="BF174" s="80"/>
      <c r="BG174" s="93"/>
      <c r="BH174" s="94"/>
      <c r="BI174" s="22"/>
      <c r="BJ174" s="30"/>
      <c r="BK174" s="30"/>
      <c r="BL174" s="22"/>
      <c r="BM174" s="22"/>
      <c r="BN174" s="22"/>
      <c r="BO174" s="22"/>
      <c r="BP174" s="22"/>
      <c r="BQ174" s="22"/>
      <c r="BR174" s="22"/>
      <c r="BS174" s="22"/>
      <c r="BT174" s="22"/>
      <c r="BU174" s="13"/>
      <c r="BV174" s="80"/>
      <c r="BW174" s="80"/>
      <c r="BX174" s="93"/>
      <c r="BY174" s="94"/>
      <c r="BZ174" s="22"/>
      <c r="CA174" s="30"/>
      <c r="CB174" s="30"/>
      <c r="CC174" s="22"/>
      <c r="CD174" s="22"/>
      <c r="CE174" s="22"/>
      <c r="CF174" s="22"/>
      <c r="CG174" s="22"/>
      <c r="CH174" s="22"/>
      <c r="CI174" s="22"/>
      <c r="CJ174" s="22"/>
      <c r="CK174" s="22"/>
      <c r="CL174" s="13"/>
      <c r="CM174" s="80"/>
      <c r="CN174" s="80"/>
      <c r="CO174" s="93"/>
      <c r="CP174" s="94"/>
      <c r="CQ174" s="22"/>
      <c r="CR174" s="30"/>
      <c r="CS174" s="30"/>
      <c r="CT174" s="22"/>
      <c r="CU174" s="22"/>
      <c r="CV174" s="22"/>
      <c r="CW174" s="22"/>
      <c r="CX174" s="22"/>
      <c r="CY174" s="22"/>
      <c r="CZ174" s="22"/>
      <c r="DA174" s="22"/>
      <c r="DB174" s="22"/>
      <c r="DC174" s="13"/>
      <c r="DD174" s="80"/>
      <c r="DE174" s="80"/>
      <c r="DF174" s="93"/>
      <c r="DG174" s="94"/>
      <c r="DH174" s="22"/>
      <c r="DI174" s="30"/>
      <c r="DJ174" s="30"/>
      <c r="DK174" s="22"/>
      <c r="DL174" s="22"/>
      <c r="DM174" s="22"/>
      <c r="DN174" s="22"/>
      <c r="DO174" s="22"/>
      <c r="DP174" s="22"/>
      <c r="DQ174" s="22"/>
      <c r="DR174" s="22"/>
      <c r="DS174" s="22"/>
      <c r="DT174" s="13"/>
      <c r="DU174" s="80"/>
      <c r="DV174" s="80"/>
      <c r="DW174" s="93"/>
      <c r="DX174" s="94"/>
      <c r="DY174" s="22"/>
      <c r="DZ174" s="30"/>
      <c r="EA174" s="30"/>
      <c r="EB174" s="22"/>
      <c r="EC174" s="22"/>
      <c r="ED174" s="22"/>
      <c r="EE174" s="22"/>
      <c r="EF174" s="22"/>
      <c r="EG174" s="22"/>
      <c r="EH174" s="22"/>
      <c r="EI174" s="22"/>
      <c r="EJ174" s="22"/>
      <c r="EK174" s="13"/>
      <c r="EL174" s="80"/>
      <c r="EM174" s="80"/>
      <c r="EN174" s="93"/>
      <c r="EO174" s="94"/>
      <c r="EP174" s="22"/>
      <c r="EQ174" s="30"/>
      <c r="ER174" s="30"/>
      <c r="ES174" s="22"/>
      <c r="ET174" s="22"/>
      <c r="EU174" s="22"/>
      <c r="EV174" s="22"/>
      <c r="EW174" s="22"/>
      <c r="EX174" s="22"/>
      <c r="EY174" s="22"/>
      <c r="EZ174" s="22"/>
      <c r="FA174" s="22"/>
      <c r="FB174" s="13"/>
      <c r="FC174" s="80"/>
      <c r="FD174" s="80"/>
      <c r="FE174" s="93"/>
      <c r="FF174" s="94"/>
      <c r="FG174" s="22"/>
      <c r="FH174" s="30"/>
      <c r="FI174" s="30"/>
      <c r="FJ174" s="22"/>
      <c r="FK174" s="22"/>
      <c r="FL174" s="22"/>
      <c r="FM174" s="22"/>
      <c r="FN174" s="22"/>
      <c r="FO174" s="22"/>
      <c r="FP174" s="22"/>
      <c r="FQ174" s="22"/>
      <c r="FR174" s="22"/>
      <c r="FS174" s="13"/>
    </row>
    <row r="175" spans="1:175" x14ac:dyDescent="0.2">
      <c r="A175" s="42">
        <v>754</v>
      </c>
      <c r="B175" s="61" t="str">
        <f>VLOOKUP($A175&amp;B$1,TEXTDF,(SPRCODE="DE")*2+(SPRCODE="FR")*3,FALSE)</f>
        <v>Rendite auf Buchwerten und Performance auf Marktwerten</v>
      </c>
      <c r="C175" s="61"/>
      <c r="D175" s="61"/>
      <c r="E175" s="61"/>
      <c r="F175" s="102">
        <f>+F170</f>
        <v>2019</v>
      </c>
      <c r="G175" s="102">
        <f>+F175-1</f>
        <v>2018</v>
      </c>
      <c r="H175" s="103" t="s">
        <v>571</v>
      </c>
      <c r="I175" s="104" t="s">
        <v>572</v>
      </c>
      <c r="J175" s="22"/>
      <c r="K175" s="30"/>
      <c r="L175" s="30"/>
      <c r="M175" s="22"/>
      <c r="N175" s="22"/>
      <c r="O175" s="22"/>
      <c r="P175" s="22"/>
      <c r="Q175" s="22"/>
      <c r="R175" s="22"/>
      <c r="S175" s="22"/>
      <c r="T175" s="22"/>
      <c r="U175" s="22"/>
      <c r="V175" s="13"/>
      <c r="W175" s="102">
        <v>2019</v>
      </c>
      <c r="X175" s="102">
        <v>2018</v>
      </c>
      <c r="Y175" s="103" t="s">
        <v>571</v>
      </c>
      <c r="Z175" s="104" t="s">
        <v>572</v>
      </c>
      <c r="AA175" s="22"/>
      <c r="AB175" s="30"/>
      <c r="AC175" s="30"/>
      <c r="AD175" s="22"/>
      <c r="AE175" s="22"/>
      <c r="AF175" s="22"/>
      <c r="AG175" s="22"/>
      <c r="AH175" s="22"/>
      <c r="AI175" s="22"/>
      <c r="AJ175" s="22"/>
      <c r="AK175" s="22"/>
      <c r="AL175" s="22"/>
      <c r="AM175" s="13"/>
      <c r="AN175" s="102">
        <v>2019</v>
      </c>
      <c r="AO175" s="102">
        <v>2018</v>
      </c>
      <c r="AP175" s="103" t="s">
        <v>571</v>
      </c>
      <c r="AQ175" s="104" t="s">
        <v>572</v>
      </c>
      <c r="AR175" s="22"/>
      <c r="AS175" s="30"/>
      <c r="AT175" s="30"/>
      <c r="AU175" s="22"/>
      <c r="AV175" s="22"/>
      <c r="AW175" s="22"/>
      <c r="AX175" s="22"/>
      <c r="AY175" s="22"/>
      <c r="AZ175" s="22"/>
      <c r="BA175" s="22"/>
      <c r="BB175" s="22"/>
      <c r="BC175" s="22"/>
      <c r="BD175" s="13"/>
      <c r="BE175" s="102">
        <v>2019</v>
      </c>
      <c r="BF175" s="102">
        <v>2018</v>
      </c>
      <c r="BG175" s="103" t="s">
        <v>571</v>
      </c>
      <c r="BH175" s="104" t="s">
        <v>572</v>
      </c>
      <c r="BI175" s="22"/>
      <c r="BJ175" s="30"/>
      <c r="BK175" s="30"/>
      <c r="BL175" s="22"/>
      <c r="BM175" s="22"/>
      <c r="BN175" s="22"/>
      <c r="BO175" s="22"/>
      <c r="BP175" s="22"/>
      <c r="BQ175" s="22"/>
      <c r="BR175" s="22"/>
      <c r="BS175" s="22"/>
      <c r="BT175" s="22"/>
      <c r="BU175" s="13"/>
      <c r="BV175" s="102">
        <v>2019</v>
      </c>
      <c r="BW175" s="102">
        <v>2018</v>
      </c>
      <c r="BX175" s="103" t="s">
        <v>571</v>
      </c>
      <c r="BY175" s="104" t="s">
        <v>572</v>
      </c>
      <c r="BZ175" s="22"/>
      <c r="CA175" s="30"/>
      <c r="CB175" s="30"/>
      <c r="CC175" s="22"/>
      <c r="CD175" s="22"/>
      <c r="CE175" s="22"/>
      <c r="CF175" s="22"/>
      <c r="CG175" s="22"/>
      <c r="CH175" s="22"/>
      <c r="CI175" s="22"/>
      <c r="CJ175" s="22"/>
      <c r="CK175" s="22"/>
      <c r="CL175" s="13"/>
      <c r="CM175" s="102">
        <v>2019</v>
      </c>
      <c r="CN175" s="102">
        <v>2018</v>
      </c>
      <c r="CO175" s="103" t="s">
        <v>571</v>
      </c>
      <c r="CP175" s="104" t="s">
        <v>572</v>
      </c>
      <c r="CQ175" s="22"/>
      <c r="CR175" s="30"/>
      <c r="CS175" s="30"/>
      <c r="CT175" s="22"/>
      <c r="CU175" s="22"/>
      <c r="CV175" s="22"/>
      <c r="CW175" s="22"/>
      <c r="CX175" s="22"/>
      <c r="CY175" s="22"/>
      <c r="CZ175" s="22"/>
      <c r="DA175" s="22"/>
      <c r="DB175" s="22"/>
      <c r="DC175" s="13"/>
      <c r="DD175" s="102">
        <v>2019</v>
      </c>
      <c r="DE175" s="102">
        <v>2018</v>
      </c>
      <c r="DF175" s="103" t="s">
        <v>571</v>
      </c>
      <c r="DG175" s="104" t="s">
        <v>572</v>
      </c>
      <c r="DH175" s="22"/>
      <c r="DI175" s="30"/>
      <c r="DJ175" s="30"/>
      <c r="DK175" s="22"/>
      <c r="DL175" s="22"/>
      <c r="DM175" s="22"/>
      <c r="DN175" s="22"/>
      <c r="DO175" s="22"/>
      <c r="DP175" s="22"/>
      <c r="DQ175" s="22"/>
      <c r="DR175" s="22"/>
      <c r="DS175" s="22"/>
      <c r="DT175" s="13"/>
      <c r="DU175" s="102">
        <v>2019</v>
      </c>
      <c r="DV175" s="102">
        <v>2018</v>
      </c>
      <c r="DW175" s="103" t="s">
        <v>571</v>
      </c>
      <c r="DX175" s="104" t="s">
        <v>572</v>
      </c>
      <c r="DY175" s="22"/>
      <c r="DZ175" s="30"/>
      <c r="EA175" s="30"/>
      <c r="EB175" s="22"/>
      <c r="EC175" s="22"/>
      <c r="ED175" s="22"/>
      <c r="EE175" s="22"/>
      <c r="EF175" s="22"/>
      <c r="EG175" s="22"/>
      <c r="EH175" s="22"/>
      <c r="EI175" s="22"/>
      <c r="EJ175" s="22"/>
      <c r="EK175" s="13"/>
      <c r="EL175" s="102">
        <v>2019</v>
      </c>
      <c r="EM175" s="102">
        <v>2018</v>
      </c>
      <c r="EN175" s="103" t="s">
        <v>571</v>
      </c>
      <c r="EO175" s="104" t="s">
        <v>572</v>
      </c>
      <c r="EP175" s="22"/>
      <c r="EQ175" s="30"/>
      <c r="ER175" s="30"/>
      <c r="ES175" s="22"/>
      <c r="ET175" s="22"/>
      <c r="EU175" s="22"/>
      <c r="EV175" s="22"/>
      <c r="EW175" s="22"/>
      <c r="EX175" s="22"/>
      <c r="EY175" s="22"/>
      <c r="EZ175" s="22"/>
      <c r="FA175" s="22"/>
      <c r="FB175" s="13"/>
      <c r="FC175" s="102">
        <v>2019</v>
      </c>
      <c r="FD175" s="102">
        <v>2018</v>
      </c>
      <c r="FE175" s="103" t="s">
        <v>571</v>
      </c>
      <c r="FF175" s="104" t="s">
        <v>572</v>
      </c>
      <c r="FG175" s="22"/>
      <c r="FH175" s="30"/>
      <c r="FI175" s="30"/>
      <c r="FJ175" s="22"/>
      <c r="FK175" s="22"/>
      <c r="FL175" s="22"/>
      <c r="FM175" s="22"/>
      <c r="FN175" s="22"/>
      <c r="FO175" s="22"/>
      <c r="FP175" s="22"/>
      <c r="FQ175" s="22"/>
      <c r="FR175" s="22"/>
      <c r="FS175" s="13"/>
    </row>
    <row r="176" spans="1:175" x14ac:dyDescent="0.2">
      <c r="A176" s="42">
        <v>755</v>
      </c>
      <c r="B176" s="86" t="str">
        <f>VLOOKUP($A176&amp;B$1,TEXTDF,(SPRCODE="DE")*2+(SPRCODE="FR")*3,FALSE)</f>
        <v>Netto-Rendite auf Buchwerten</v>
      </c>
      <c r="C176" s="46"/>
      <c r="D176" s="46"/>
      <c r="E176" s="46"/>
      <c r="F176" s="105">
        <f>+IFERROR(F166/(0.5*(F171+G171)),0)</f>
        <v>2.0537219756093985E-2</v>
      </c>
      <c r="G176" s="105">
        <f>+IFERROR(G166/(0.5*(G171+U171)),0)</f>
        <v>2.1006152124700903E-2</v>
      </c>
      <c r="H176" s="106">
        <f t="shared" ref="H176:H179" si="92">+IFERROR(F176-G176,"")</f>
        <v>-4.6893236860691759E-4</v>
      </c>
      <c r="I176" s="94">
        <f t="shared" ref="I176:I179" si="93">+IFERROR(F176/G176-1,"")</f>
        <v>-2.2323572914408452E-2</v>
      </c>
      <c r="J176" s="22"/>
      <c r="K176" s="30"/>
      <c r="L176" s="30"/>
      <c r="M176" s="22"/>
      <c r="N176" s="22"/>
      <c r="O176" s="22"/>
      <c r="P176" s="22"/>
      <c r="Q176" s="22"/>
      <c r="R176" s="22"/>
      <c r="S176" s="22"/>
      <c r="T176" s="22"/>
      <c r="U176" s="22"/>
      <c r="V176" s="13"/>
      <c r="W176" s="105">
        <v>2.158325897874008E-2</v>
      </c>
      <c r="X176" s="105">
        <v>2.2208582999549798E-2</v>
      </c>
      <c r="Y176" s="106">
        <v>-6.2532402080971855E-4</v>
      </c>
      <c r="Z176" s="94">
        <v>-2.8156862633802238E-2</v>
      </c>
      <c r="AA176" s="22"/>
      <c r="AB176" s="30"/>
      <c r="AC176" s="30"/>
      <c r="AD176" s="22"/>
      <c r="AE176" s="22"/>
      <c r="AF176" s="22"/>
      <c r="AG176" s="22"/>
      <c r="AH176" s="22"/>
      <c r="AI176" s="22"/>
      <c r="AJ176" s="22"/>
      <c r="AK176" s="22"/>
      <c r="AL176" s="22"/>
      <c r="AM176" s="13"/>
      <c r="AN176" s="105">
        <v>1.9838662877019658E-2</v>
      </c>
      <c r="AO176" s="105">
        <v>2.4374306366231991E-2</v>
      </c>
      <c r="AP176" s="106">
        <v>-4.5356434892123328E-3</v>
      </c>
      <c r="AQ176" s="94">
        <v>-0.18608297692918085</v>
      </c>
      <c r="AR176" s="22"/>
      <c r="AS176" s="30"/>
      <c r="AT176" s="30"/>
      <c r="AU176" s="22"/>
      <c r="AV176" s="22"/>
      <c r="AW176" s="22"/>
      <c r="AX176" s="22"/>
      <c r="AY176" s="22"/>
      <c r="AZ176" s="22"/>
      <c r="BA176" s="22"/>
      <c r="BB176" s="22"/>
      <c r="BC176" s="22"/>
      <c r="BD176" s="13"/>
      <c r="BE176" s="105">
        <v>1.5508056971885212E-2</v>
      </c>
      <c r="BF176" s="105">
        <v>1.9635811546765834E-2</v>
      </c>
      <c r="BG176" s="106">
        <v>-4.1277545748806214E-3</v>
      </c>
      <c r="BH176" s="94">
        <v>-0.21021563407500177</v>
      </c>
      <c r="BI176" s="22"/>
      <c r="BJ176" s="30"/>
      <c r="BK176" s="30"/>
      <c r="BL176" s="22"/>
      <c r="BM176" s="22"/>
      <c r="BN176" s="22"/>
      <c r="BO176" s="22"/>
      <c r="BP176" s="22"/>
      <c r="BQ176" s="22"/>
      <c r="BR176" s="22"/>
      <c r="BS176" s="22"/>
      <c r="BT176" s="22"/>
      <c r="BU176" s="13"/>
      <c r="BV176" s="105">
        <v>2.3334606979069021E-2</v>
      </c>
      <c r="BW176" s="105">
        <v>1.5919757266969394E-2</v>
      </c>
      <c r="BX176" s="106">
        <v>7.4148497120996269E-3</v>
      </c>
      <c r="BY176" s="94">
        <v>0.46576399299027593</v>
      </c>
      <c r="BZ176" s="22"/>
      <c r="CA176" s="30"/>
      <c r="CB176" s="30"/>
      <c r="CC176" s="22"/>
      <c r="CD176" s="22"/>
      <c r="CE176" s="22"/>
      <c r="CF176" s="22"/>
      <c r="CG176" s="22"/>
      <c r="CH176" s="22"/>
      <c r="CI176" s="22"/>
      <c r="CJ176" s="22"/>
      <c r="CK176" s="22"/>
      <c r="CL176" s="13"/>
      <c r="CM176" s="105">
        <v>2.1997839154533145E-2</v>
      </c>
      <c r="CN176" s="105">
        <v>1.6678122269508929E-2</v>
      </c>
      <c r="CO176" s="106">
        <v>5.3197168850242157E-3</v>
      </c>
      <c r="CP176" s="94">
        <v>0.31896377775990792</v>
      </c>
      <c r="CQ176" s="22"/>
      <c r="CR176" s="30"/>
      <c r="CS176" s="30"/>
      <c r="CT176" s="22"/>
      <c r="CU176" s="22"/>
      <c r="CV176" s="22"/>
      <c r="CW176" s="22"/>
      <c r="CX176" s="22"/>
      <c r="CY176" s="22"/>
      <c r="CZ176" s="22"/>
      <c r="DA176" s="22"/>
      <c r="DB176" s="22"/>
      <c r="DC176" s="13"/>
      <c r="DD176" s="105">
        <v>1.3616336554474348E-2</v>
      </c>
      <c r="DE176" s="105">
        <v>1.1607098645637703E-2</v>
      </c>
      <c r="DF176" s="106">
        <v>2.0092379088366454E-3</v>
      </c>
      <c r="DG176" s="94">
        <v>0.1731042330368906</v>
      </c>
      <c r="DH176" s="22"/>
      <c r="DI176" s="30"/>
      <c r="DJ176" s="30"/>
      <c r="DK176" s="22"/>
      <c r="DL176" s="22"/>
      <c r="DM176" s="22"/>
      <c r="DN176" s="22"/>
      <c r="DO176" s="22"/>
      <c r="DP176" s="22"/>
      <c r="DQ176" s="22"/>
      <c r="DR176" s="22"/>
      <c r="DS176" s="22"/>
      <c r="DT176" s="13"/>
      <c r="DU176" s="105">
        <v>2.0872918703474436E-2</v>
      </c>
      <c r="DV176" s="105">
        <v>1.6360524350444976E-2</v>
      </c>
      <c r="DW176" s="106">
        <v>4.5123943530294593E-3</v>
      </c>
      <c r="DX176" s="94">
        <v>0.27580988581864929</v>
      </c>
      <c r="DY176" s="22"/>
      <c r="DZ176" s="30"/>
      <c r="EA176" s="30"/>
      <c r="EB176" s="22"/>
      <c r="EC176" s="22"/>
      <c r="ED176" s="22"/>
      <c r="EE176" s="22"/>
      <c r="EF176" s="22"/>
      <c r="EG176" s="22"/>
      <c r="EH176" s="22"/>
      <c r="EI176" s="22"/>
      <c r="EJ176" s="22"/>
      <c r="EK176" s="13"/>
      <c r="EL176" s="105">
        <v>1.9764749686323864E-2</v>
      </c>
      <c r="EM176" s="105">
        <v>1.6043513064136917E-2</v>
      </c>
      <c r="EN176" s="106">
        <v>3.7212366221869471E-3</v>
      </c>
      <c r="EO176" s="94">
        <v>0.23194649496719411</v>
      </c>
      <c r="EP176" s="22"/>
      <c r="EQ176" s="30"/>
      <c r="ER176" s="30"/>
      <c r="ES176" s="22"/>
      <c r="ET176" s="22"/>
      <c r="EU176" s="22"/>
      <c r="EV176" s="22"/>
      <c r="EW176" s="22"/>
      <c r="EX176" s="22"/>
      <c r="EY176" s="22"/>
      <c r="EZ176" s="22"/>
      <c r="FA176" s="22"/>
      <c r="FB176" s="13"/>
      <c r="FC176" s="105">
        <v>2.6296315083736012E-2</v>
      </c>
      <c r="FD176" s="105">
        <v>5.4951769743806153E-3</v>
      </c>
      <c r="FE176" s="106">
        <v>2.0801138109355397E-2</v>
      </c>
      <c r="FF176" s="94">
        <v>3.7853445314561469</v>
      </c>
      <c r="FG176" s="22"/>
      <c r="FH176" s="30"/>
      <c r="FI176" s="30"/>
      <c r="FJ176" s="22"/>
      <c r="FK176" s="22"/>
      <c r="FL176" s="22"/>
      <c r="FM176" s="22"/>
      <c r="FN176" s="22"/>
      <c r="FO176" s="22"/>
      <c r="FP176" s="22"/>
      <c r="FQ176" s="22"/>
      <c r="FR176" s="22"/>
      <c r="FS176" s="13"/>
    </row>
    <row r="177" spans="1:175" x14ac:dyDescent="0.2">
      <c r="A177" s="42">
        <v>756</v>
      </c>
      <c r="B177" s="86" t="str">
        <f>VLOOKUP($A177&amp;B$1,TEXTDF,(SPRCODE="DE")*2+(SPRCODE="FR")*3,FALSE)</f>
        <v>Netto-Performance auf Marktwerten</v>
      </c>
      <c r="C177" s="46"/>
      <c r="D177" s="46"/>
      <c r="E177" s="46"/>
      <c r="F177" s="105">
        <f>+IFERROR((F166+F173-G173)/(0.5*(F172+G172)),0)</f>
        <v>3.4601037948244012E-2</v>
      </c>
      <c r="G177" s="105">
        <f>+IFERROR((G166+G173-U173)/(0.5*(G172+U172)),0)</f>
        <v>3.8041134110724083E-3</v>
      </c>
      <c r="H177" s="106">
        <f t="shared" si="92"/>
        <v>3.0796924537171602E-2</v>
      </c>
      <c r="I177" s="94">
        <f t="shared" si="93"/>
        <v>8.0956904301361821</v>
      </c>
      <c r="J177" s="22"/>
      <c r="K177" s="30"/>
      <c r="L177" s="30"/>
      <c r="M177" s="22"/>
      <c r="N177" s="22"/>
      <c r="O177" s="22"/>
      <c r="P177" s="22"/>
      <c r="Q177" s="22"/>
      <c r="R177" s="22"/>
      <c r="S177" s="22"/>
      <c r="T177" s="22"/>
      <c r="U177" s="22"/>
      <c r="V177" s="13"/>
      <c r="W177" s="105">
        <v>5.5300720949928779E-2</v>
      </c>
      <c r="X177" s="105">
        <v>3.1776555034796045E-3</v>
      </c>
      <c r="Y177" s="106">
        <v>5.2123065446449172E-2</v>
      </c>
      <c r="Z177" s="94">
        <v>16.402994405584003</v>
      </c>
      <c r="AA177" s="22"/>
      <c r="AB177" s="30"/>
      <c r="AC177" s="30"/>
      <c r="AD177" s="22"/>
      <c r="AE177" s="22"/>
      <c r="AF177" s="22"/>
      <c r="AG177" s="22"/>
      <c r="AH177" s="22"/>
      <c r="AI177" s="22"/>
      <c r="AJ177" s="22"/>
      <c r="AK177" s="22"/>
      <c r="AL177" s="22"/>
      <c r="AM177" s="13"/>
      <c r="AN177" s="105">
        <v>-3.3409740500775192E-2</v>
      </c>
      <c r="AO177" s="105">
        <v>8.8864069474014675E-3</v>
      </c>
      <c r="AP177" s="106">
        <v>-4.2296147448176662E-2</v>
      </c>
      <c r="AQ177" s="94">
        <v>-4.75964556862262</v>
      </c>
      <c r="AR177" s="22"/>
      <c r="AS177" s="30"/>
      <c r="AT177" s="30"/>
      <c r="AU177" s="22"/>
      <c r="AV177" s="22"/>
      <c r="AW177" s="22"/>
      <c r="AX177" s="22"/>
      <c r="AY177" s="22"/>
      <c r="AZ177" s="22"/>
      <c r="BA177" s="22"/>
      <c r="BB177" s="22"/>
      <c r="BC177" s="22"/>
      <c r="BD177" s="13"/>
      <c r="BE177" s="105">
        <v>3.9980895947876093E-2</v>
      </c>
      <c r="BF177" s="105">
        <v>5.4379109960576918E-3</v>
      </c>
      <c r="BG177" s="106">
        <v>3.4542984951818401E-2</v>
      </c>
      <c r="BH177" s="94">
        <v>6.3522527266189055</v>
      </c>
      <c r="BI177" s="22"/>
      <c r="BJ177" s="30"/>
      <c r="BK177" s="30"/>
      <c r="BL177" s="22"/>
      <c r="BM177" s="22"/>
      <c r="BN177" s="22"/>
      <c r="BO177" s="22"/>
      <c r="BP177" s="22"/>
      <c r="BQ177" s="22"/>
      <c r="BR177" s="22"/>
      <c r="BS177" s="22"/>
      <c r="BT177" s="22"/>
      <c r="BU177" s="13"/>
      <c r="BV177" s="105">
        <v>5.1742287952985425E-2</v>
      </c>
      <c r="BW177" s="105">
        <v>3.6416580074383019E-4</v>
      </c>
      <c r="BX177" s="106">
        <v>5.1378122152241593E-2</v>
      </c>
      <c r="BY177" s="94">
        <v>141.08442376329336</v>
      </c>
      <c r="BZ177" s="22"/>
      <c r="CA177" s="30"/>
      <c r="CB177" s="30"/>
      <c r="CC177" s="22"/>
      <c r="CD177" s="22"/>
      <c r="CE177" s="22"/>
      <c r="CF177" s="22"/>
      <c r="CG177" s="22"/>
      <c r="CH177" s="22"/>
      <c r="CI177" s="22"/>
      <c r="CJ177" s="22"/>
      <c r="CK177" s="22"/>
      <c r="CL177" s="13"/>
      <c r="CM177" s="105">
        <v>7.0917628675926478E-2</v>
      </c>
      <c r="CN177" s="105">
        <v>-2.6976820584235024E-3</v>
      </c>
      <c r="CO177" s="106">
        <v>7.3615310734349987E-2</v>
      </c>
      <c r="CP177" s="94">
        <v>-27.288356870850084</v>
      </c>
      <c r="CQ177" s="22"/>
      <c r="CR177" s="30"/>
      <c r="CS177" s="30"/>
      <c r="CT177" s="22"/>
      <c r="CU177" s="22"/>
      <c r="CV177" s="22"/>
      <c r="CW177" s="22"/>
      <c r="CX177" s="22"/>
      <c r="CY177" s="22"/>
      <c r="CZ177" s="22"/>
      <c r="DA177" s="22"/>
      <c r="DB177" s="22"/>
      <c r="DC177" s="13"/>
      <c r="DD177" s="105">
        <v>4.7404025879325226E-2</v>
      </c>
      <c r="DE177" s="105">
        <v>1.3675785477231955E-3</v>
      </c>
      <c r="DF177" s="106">
        <v>4.6036447331602032E-2</v>
      </c>
      <c r="DG177" s="94">
        <v>33.66274457013494</v>
      </c>
      <c r="DH177" s="22"/>
      <c r="DI177" s="30"/>
      <c r="DJ177" s="30"/>
      <c r="DK177" s="22"/>
      <c r="DL177" s="22"/>
      <c r="DM177" s="22"/>
      <c r="DN177" s="22"/>
      <c r="DO177" s="22"/>
      <c r="DP177" s="22"/>
      <c r="DQ177" s="22"/>
      <c r="DR177" s="22"/>
      <c r="DS177" s="22"/>
      <c r="DT177" s="13"/>
      <c r="DU177" s="105">
        <v>4.6803716548929335E-2</v>
      </c>
      <c r="DV177" s="105">
        <v>-6.0148233878322792E-3</v>
      </c>
      <c r="DW177" s="106">
        <v>5.281853993676161E-2</v>
      </c>
      <c r="DX177" s="94">
        <v>-8.7813949855304436</v>
      </c>
      <c r="DY177" s="22"/>
      <c r="DZ177" s="30"/>
      <c r="EA177" s="30"/>
      <c r="EB177" s="22"/>
      <c r="EC177" s="22"/>
      <c r="ED177" s="22"/>
      <c r="EE177" s="22"/>
      <c r="EF177" s="22"/>
      <c r="EG177" s="22"/>
      <c r="EH177" s="22"/>
      <c r="EI177" s="22"/>
      <c r="EJ177" s="22"/>
      <c r="EK177" s="13"/>
      <c r="EL177" s="105">
        <v>5.7655756816358768E-2</v>
      </c>
      <c r="EM177" s="105">
        <v>-4.262602630069251E-3</v>
      </c>
      <c r="EN177" s="106">
        <v>6.1918359446428019E-2</v>
      </c>
      <c r="EO177" s="94">
        <v>-14.525951588741473</v>
      </c>
      <c r="EP177" s="22"/>
      <c r="EQ177" s="30"/>
      <c r="ER177" s="30"/>
      <c r="ES177" s="22"/>
      <c r="ET177" s="22"/>
      <c r="EU177" s="22"/>
      <c r="EV177" s="22"/>
      <c r="EW177" s="22"/>
      <c r="EX177" s="22"/>
      <c r="EY177" s="22"/>
      <c r="EZ177" s="22"/>
      <c r="FA177" s="22"/>
      <c r="FB177" s="13"/>
      <c r="FC177" s="105">
        <v>3.7171240137172053E-2</v>
      </c>
      <c r="FD177" s="105">
        <v>-6.9848942867256503E-3</v>
      </c>
      <c r="FE177" s="106">
        <v>4.4156134423897701E-2</v>
      </c>
      <c r="FF177" s="94">
        <v>-6.3216610891039027</v>
      </c>
      <c r="FG177" s="22"/>
      <c r="FH177" s="30"/>
      <c r="FI177" s="30"/>
      <c r="FJ177" s="22"/>
      <c r="FK177" s="22"/>
      <c r="FL177" s="22"/>
      <c r="FM177" s="22"/>
      <c r="FN177" s="22"/>
      <c r="FO177" s="22"/>
      <c r="FP177" s="22"/>
      <c r="FQ177" s="22"/>
      <c r="FR177" s="22"/>
      <c r="FS177" s="13"/>
    </row>
    <row r="178" spans="1:175" x14ac:dyDescent="0.2">
      <c r="A178" s="42">
        <v>757</v>
      </c>
      <c r="B178" s="86" t="str">
        <f>VLOOKUP($A178&amp;B$1,TEXTDF,(SPRCODE="DE")*2+(SPRCODE="FR")*3,FALSE)</f>
        <v>Brutto-Rendite auf Buchwerten</v>
      </c>
      <c r="C178" s="46"/>
      <c r="D178" s="46"/>
      <c r="E178" s="46"/>
      <c r="F178" s="105">
        <f>+IFERROR(F167/(0.5*(F171+G171)),0)</f>
        <v>2.2835466074047243E-2</v>
      </c>
      <c r="G178" s="105">
        <f>+IFERROR(G167/(0.5*(G171+U171)),0)</f>
        <v>2.4079297233880831E-2</v>
      </c>
      <c r="H178" s="106">
        <f t="shared" si="92"/>
        <v>-1.2438311598335881E-3</v>
      </c>
      <c r="I178" s="94">
        <f t="shared" si="93"/>
        <v>-5.1655625484096412E-2</v>
      </c>
      <c r="J178" s="22"/>
      <c r="K178" s="30"/>
      <c r="L178" s="30"/>
      <c r="M178" s="22"/>
      <c r="N178" s="22"/>
      <c r="O178" s="22"/>
      <c r="P178" s="22"/>
      <c r="Q178" s="22"/>
      <c r="R178" s="22"/>
      <c r="S178" s="22"/>
      <c r="T178" s="22"/>
      <c r="U178" s="22"/>
      <c r="V178" s="13"/>
      <c r="W178" s="105">
        <v>2.4323261478264423E-2</v>
      </c>
      <c r="X178" s="105">
        <v>2.4853515729441736E-2</v>
      </c>
      <c r="Y178" s="106">
        <v>-5.3025425117731242E-4</v>
      </c>
      <c r="Z178" s="94">
        <v>-2.1335180782860785E-2</v>
      </c>
      <c r="AA178" s="22"/>
      <c r="AB178" s="30"/>
      <c r="AC178" s="30"/>
      <c r="AD178" s="22"/>
      <c r="AE178" s="22"/>
      <c r="AF178" s="22"/>
      <c r="AG178" s="22"/>
      <c r="AH178" s="22"/>
      <c r="AI178" s="22"/>
      <c r="AJ178" s="22"/>
      <c r="AK178" s="22"/>
      <c r="AL178" s="22"/>
      <c r="AM178" s="13"/>
      <c r="AN178" s="105">
        <v>2.1337438535952533E-2</v>
      </c>
      <c r="AO178" s="105">
        <v>2.8794741674822308E-2</v>
      </c>
      <c r="AP178" s="106">
        <v>-7.4573031388697752E-3</v>
      </c>
      <c r="AQ178" s="94">
        <v>-0.2589814217847396</v>
      </c>
      <c r="AR178" s="22"/>
      <c r="AS178" s="30"/>
      <c r="AT178" s="30"/>
      <c r="AU178" s="22"/>
      <c r="AV178" s="22"/>
      <c r="AW178" s="22"/>
      <c r="AX178" s="22"/>
      <c r="AY178" s="22"/>
      <c r="AZ178" s="22"/>
      <c r="BA178" s="22"/>
      <c r="BB178" s="22"/>
      <c r="BC178" s="22"/>
      <c r="BD178" s="13"/>
      <c r="BE178" s="105">
        <v>1.8799411911265759E-2</v>
      </c>
      <c r="BF178" s="105">
        <v>2.3452284905388286E-2</v>
      </c>
      <c r="BG178" s="106">
        <v>-4.6528729941225262E-3</v>
      </c>
      <c r="BH178" s="94">
        <v>-0.19839742749558298</v>
      </c>
      <c r="BI178" s="22"/>
      <c r="BJ178" s="30"/>
      <c r="BK178" s="30"/>
      <c r="BL178" s="22"/>
      <c r="BM178" s="22"/>
      <c r="BN178" s="22"/>
      <c r="BO178" s="22"/>
      <c r="BP178" s="22"/>
      <c r="BQ178" s="22"/>
      <c r="BR178" s="22"/>
      <c r="BS178" s="22"/>
      <c r="BT178" s="22"/>
      <c r="BU178" s="13"/>
      <c r="BV178" s="105">
        <v>2.5435736469701587E-2</v>
      </c>
      <c r="BW178" s="105">
        <v>1.7937346660642062E-2</v>
      </c>
      <c r="BX178" s="106">
        <v>7.4983898090595254E-3</v>
      </c>
      <c r="BY178" s="94">
        <v>0.41803227372041674</v>
      </c>
      <c r="BZ178" s="22"/>
      <c r="CA178" s="30"/>
      <c r="CB178" s="30"/>
      <c r="CC178" s="22"/>
      <c r="CD178" s="22"/>
      <c r="CE178" s="22"/>
      <c r="CF178" s="22"/>
      <c r="CG178" s="22"/>
      <c r="CH178" s="22"/>
      <c r="CI178" s="22"/>
      <c r="CJ178" s="22"/>
      <c r="CK178" s="22"/>
      <c r="CL178" s="13"/>
      <c r="CM178" s="105">
        <v>2.384206340346693E-2</v>
      </c>
      <c r="CN178" s="105">
        <v>1.8565730536027752E-2</v>
      </c>
      <c r="CO178" s="106">
        <v>5.2763328674391777E-3</v>
      </c>
      <c r="CP178" s="94">
        <v>0.28419742800856573</v>
      </c>
      <c r="CQ178" s="22"/>
      <c r="CR178" s="30"/>
      <c r="CS178" s="30"/>
      <c r="CT178" s="22"/>
      <c r="CU178" s="22"/>
      <c r="CV178" s="22"/>
      <c r="CW178" s="22"/>
      <c r="CX178" s="22"/>
      <c r="CY178" s="22"/>
      <c r="CZ178" s="22"/>
      <c r="DA178" s="22"/>
      <c r="DB178" s="22"/>
      <c r="DC178" s="13"/>
      <c r="DD178" s="105">
        <v>1.4540333675595337E-2</v>
      </c>
      <c r="DE178" s="105">
        <v>1.2575790982943785E-2</v>
      </c>
      <c r="DF178" s="106">
        <v>1.9645426926515521E-3</v>
      </c>
      <c r="DG178" s="94">
        <v>0.15621623286487574</v>
      </c>
      <c r="DH178" s="22"/>
      <c r="DI178" s="30"/>
      <c r="DJ178" s="30"/>
      <c r="DK178" s="22"/>
      <c r="DL178" s="22"/>
      <c r="DM178" s="22"/>
      <c r="DN178" s="22"/>
      <c r="DO178" s="22"/>
      <c r="DP178" s="22"/>
      <c r="DQ178" s="22"/>
      <c r="DR178" s="22"/>
      <c r="DS178" s="22"/>
      <c r="DT178" s="13"/>
      <c r="DU178" s="105">
        <v>2.2651083347048444E-2</v>
      </c>
      <c r="DV178" s="105">
        <v>1.7982030844867814E-2</v>
      </c>
      <c r="DW178" s="106">
        <v>4.6690525021806303E-3</v>
      </c>
      <c r="DX178" s="94">
        <v>0.25965101174949923</v>
      </c>
      <c r="DY178" s="22"/>
      <c r="DZ178" s="30"/>
      <c r="EA178" s="30"/>
      <c r="EB178" s="22"/>
      <c r="EC178" s="22"/>
      <c r="ED178" s="22"/>
      <c r="EE178" s="22"/>
      <c r="EF178" s="22"/>
      <c r="EG178" s="22"/>
      <c r="EH178" s="22"/>
      <c r="EI178" s="22"/>
      <c r="EJ178" s="22"/>
      <c r="EK178" s="13"/>
      <c r="EL178" s="105">
        <v>2.15429174077044E-2</v>
      </c>
      <c r="EM178" s="105">
        <v>1.8495575115608173E-2</v>
      </c>
      <c r="EN178" s="106">
        <v>3.0473422920962272E-3</v>
      </c>
      <c r="EO178" s="94">
        <v>0.16476061290598176</v>
      </c>
      <c r="EP178" s="22"/>
      <c r="EQ178" s="30"/>
      <c r="ER178" s="30"/>
      <c r="ES178" s="22"/>
      <c r="ET178" s="22"/>
      <c r="EU178" s="22"/>
      <c r="EV178" s="22"/>
      <c r="EW178" s="22"/>
      <c r="EX178" s="22"/>
      <c r="EY178" s="22"/>
      <c r="EZ178" s="22"/>
      <c r="FA178" s="22"/>
      <c r="FB178" s="13"/>
      <c r="FC178" s="105">
        <v>2.8661104844900361E-2</v>
      </c>
      <c r="FD178" s="105">
        <v>7.9404805962321988E-3</v>
      </c>
      <c r="FE178" s="106">
        <v>2.0720624248668162E-2</v>
      </c>
      <c r="FF178" s="94">
        <v>2.609492460506762</v>
      </c>
      <c r="FG178" s="22"/>
      <c r="FH178" s="30"/>
      <c r="FI178" s="30"/>
      <c r="FJ178" s="22"/>
      <c r="FK178" s="22"/>
      <c r="FL178" s="22"/>
      <c r="FM178" s="22"/>
      <c r="FN178" s="22"/>
      <c r="FO178" s="22"/>
      <c r="FP178" s="22"/>
      <c r="FQ178" s="22"/>
      <c r="FR178" s="22"/>
      <c r="FS178" s="13"/>
    </row>
    <row r="179" spans="1:175" x14ac:dyDescent="0.2">
      <c r="A179" s="42">
        <v>758</v>
      </c>
      <c r="B179" s="86" t="str">
        <f>VLOOKUP($A179&amp;B$1,TEXTDF,(SPRCODE="DE")*2+(SPRCODE="FR")*3,FALSE)</f>
        <v>Brutto-Performance auf Marktwerten</v>
      </c>
      <c r="C179" s="46"/>
      <c r="D179" s="46"/>
      <c r="E179" s="46"/>
      <c r="F179" s="105">
        <f>+IFERROR((F167+F173-G173)/(0.5*(F172+G172)),0)</f>
        <v>3.6663221862034419E-2</v>
      </c>
      <c r="G179" s="105">
        <f>+IFERROR((G167+G173-U173)/(0.5*(G172+U172)),0)</f>
        <v>6.5793449218074342E-3</v>
      </c>
      <c r="H179" s="106">
        <f t="shared" si="92"/>
        <v>3.0083876940226986E-2</v>
      </c>
      <c r="I179" s="94">
        <f t="shared" si="93"/>
        <v>4.5724729889921232</v>
      </c>
      <c r="J179" s="22"/>
      <c r="K179" s="30"/>
      <c r="L179" s="30"/>
      <c r="M179" s="22"/>
      <c r="N179" s="22"/>
      <c r="O179" s="22"/>
      <c r="P179" s="22"/>
      <c r="Q179" s="22"/>
      <c r="R179" s="22"/>
      <c r="S179" s="22"/>
      <c r="T179" s="22"/>
      <c r="U179" s="22"/>
      <c r="V179" s="13"/>
      <c r="W179" s="105">
        <v>5.7720906735004976E-2</v>
      </c>
      <c r="X179" s="105">
        <v>5.5284404191922451E-3</v>
      </c>
      <c r="Y179" s="106">
        <v>5.219246631581273E-2</v>
      </c>
      <c r="Z179" s="94">
        <v>9.4407214979877665</v>
      </c>
      <c r="AA179" s="22"/>
      <c r="AB179" s="30"/>
      <c r="AC179" s="30"/>
      <c r="AD179" s="22"/>
      <c r="AE179" s="22"/>
      <c r="AF179" s="22"/>
      <c r="AG179" s="22"/>
      <c r="AH179" s="22"/>
      <c r="AI179" s="22"/>
      <c r="AJ179" s="22"/>
      <c r="AK179" s="22"/>
      <c r="AL179" s="22"/>
      <c r="AM179" s="13"/>
      <c r="AN179" s="105">
        <v>-3.2058916171655565E-2</v>
      </c>
      <c r="AO179" s="105">
        <v>1.2881923726620385E-2</v>
      </c>
      <c r="AP179" s="106">
        <v>-4.494083989827595E-2</v>
      </c>
      <c r="AQ179" s="94">
        <v>-3.4886745840146598</v>
      </c>
      <c r="AR179" s="22"/>
      <c r="AS179" s="30"/>
      <c r="AT179" s="30"/>
      <c r="AU179" s="22"/>
      <c r="AV179" s="22"/>
      <c r="AW179" s="22"/>
      <c r="AX179" s="22"/>
      <c r="AY179" s="22"/>
      <c r="AZ179" s="22"/>
      <c r="BA179" s="22"/>
      <c r="BB179" s="22"/>
      <c r="BC179" s="22"/>
      <c r="BD179" s="13"/>
      <c r="BE179" s="105">
        <v>4.2969799914864659E-2</v>
      </c>
      <c r="BF179" s="105">
        <v>8.9230757096912579E-3</v>
      </c>
      <c r="BG179" s="106">
        <v>3.40467242051734E-2</v>
      </c>
      <c r="BH179" s="94">
        <v>3.8155816797783766</v>
      </c>
      <c r="BI179" s="22"/>
      <c r="BJ179" s="30"/>
      <c r="BK179" s="30"/>
      <c r="BL179" s="22"/>
      <c r="BM179" s="22"/>
      <c r="BN179" s="22"/>
      <c r="BO179" s="22"/>
      <c r="BP179" s="22"/>
      <c r="BQ179" s="22"/>
      <c r="BR179" s="22"/>
      <c r="BS179" s="22"/>
      <c r="BT179" s="22"/>
      <c r="BU179" s="13"/>
      <c r="BV179" s="105">
        <v>5.3683315906806341E-2</v>
      </c>
      <c r="BW179" s="105">
        <v>2.239886436308341E-3</v>
      </c>
      <c r="BX179" s="106">
        <v>5.1443429470498001E-2</v>
      </c>
      <c r="BY179" s="94">
        <v>22.966981109669231</v>
      </c>
      <c r="BZ179" s="22"/>
      <c r="CA179" s="30"/>
      <c r="CB179" s="30"/>
      <c r="CC179" s="22"/>
      <c r="CD179" s="22"/>
      <c r="CE179" s="22"/>
      <c r="CF179" s="22"/>
      <c r="CG179" s="22"/>
      <c r="CH179" s="22"/>
      <c r="CI179" s="22"/>
      <c r="CJ179" s="22"/>
      <c r="CK179" s="22"/>
      <c r="CL179" s="13"/>
      <c r="CM179" s="105">
        <v>7.2547856658421325E-2</v>
      </c>
      <c r="CN179" s="105">
        <v>-1.0033531646485862E-3</v>
      </c>
      <c r="CO179" s="106">
        <v>7.355120982306991E-2</v>
      </c>
      <c r="CP179" s="94">
        <v>-73.305404731374367</v>
      </c>
      <c r="CQ179" s="22"/>
      <c r="CR179" s="30"/>
      <c r="CS179" s="30"/>
      <c r="CT179" s="22"/>
      <c r="CU179" s="22"/>
      <c r="CV179" s="22"/>
      <c r="CW179" s="22"/>
      <c r="CX179" s="22"/>
      <c r="CY179" s="22"/>
      <c r="CZ179" s="22"/>
      <c r="DA179" s="22"/>
      <c r="DB179" s="22"/>
      <c r="DC179" s="13"/>
      <c r="DD179" s="105">
        <v>4.8264049093681115E-2</v>
      </c>
      <c r="DE179" s="105">
        <v>2.2801797195619927E-3</v>
      </c>
      <c r="DF179" s="106">
        <v>4.5983869374119121E-2</v>
      </c>
      <c r="DG179" s="94">
        <v>20.166774127327262</v>
      </c>
      <c r="DH179" s="22"/>
      <c r="DI179" s="30"/>
      <c r="DJ179" s="30"/>
      <c r="DK179" s="22"/>
      <c r="DL179" s="22"/>
      <c r="DM179" s="22"/>
      <c r="DN179" s="22"/>
      <c r="DO179" s="22"/>
      <c r="DP179" s="22"/>
      <c r="DQ179" s="22"/>
      <c r="DR179" s="22"/>
      <c r="DS179" s="22"/>
      <c r="DT179" s="13"/>
      <c r="DU179" s="105">
        <v>4.8433609293245444E-2</v>
      </c>
      <c r="DV179" s="105">
        <v>-4.5214751263144325E-3</v>
      </c>
      <c r="DW179" s="106">
        <v>5.2955084419559879E-2</v>
      </c>
      <c r="DX179" s="94">
        <v>-11.711904398493262</v>
      </c>
      <c r="DY179" s="22"/>
      <c r="DZ179" s="30"/>
      <c r="EA179" s="30"/>
      <c r="EB179" s="22"/>
      <c r="EC179" s="22"/>
      <c r="ED179" s="22"/>
      <c r="EE179" s="22"/>
      <c r="EF179" s="22"/>
      <c r="EG179" s="22"/>
      <c r="EH179" s="22"/>
      <c r="EI179" s="22"/>
      <c r="EJ179" s="22"/>
      <c r="EK179" s="13"/>
      <c r="EL179" s="105">
        <v>5.9279358660644307E-2</v>
      </c>
      <c r="EM179" s="105">
        <v>-1.9981516010523998E-3</v>
      </c>
      <c r="EN179" s="106">
        <v>6.1277510261696706E-2</v>
      </c>
      <c r="EO179" s="94">
        <v>-30.667097646356094</v>
      </c>
      <c r="EP179" s="22"/>
      <c r="EQ179" s="30"/>
      <c r="ER179" s="30"/>
      <c r="ES179" s="22"/>
      <c r="ET179" s="22"/>
      <c r="EU179" s="22"/>
      <c r="EV179" s="22"/>
      <c r="EW179" s="22"/>
      <c r="EX179" s="22"/>
      <c r="EY179" s="22"/>
      <c r="EZ179" s="22"/>
      <c r="FA179" s="22"/>
      <c r="FB179" s="13"/>
      <c r="FC179" s="105">
        <v>3.9337965141331636E-2</v>
      </c>
      <c r="FD179" s="105">
        <v>-4.7390662270703991E-3</v>
      </c>
      <c r="FE179" s="106">
        <v>4.4077031368402034E-2</v>
      </c>
      <c r="FF179" s="94">
        <v>-9.3007840060613844</v>
      </c>
      <c r="FG179" s="22"/>
      <c r="FH179" s="30"/>
      <c r="FI179" s="30"/>
      <c r="FJ179" s="22"/>
      <c r="FK179" s="22"/>
      <c r="FL179" s="22"/>
      <c r="FM179" s="22"/>
      <c r="FN179" s="22"/>
      <c r="FO179" s="22"/>
      <c r="FP179" s="22"/>
      <c r="FQ179" s="22"/>
      <c r="FR179" s="22"/>
      <c r="FS179" s="13"/>
    </row>
    <row r="180" spans="1:175" x14ac:dyDescent="0.2">
      <c r="A180" s="42"/>
      <c r="B180" s="46"/>
      <c r="C180" s="46"/>
      <c r="D180" s="46"/>
      <c r="E180" s="46"/>
      <c r="F180" s="80"/>
      <c r="G180" s="80"/>
      <c r="H180" s="93"/>
      <c r="I180" s="94"/>
      <c r="J180" s="22"/>
      <c r="K180" s="30"/>
      <c r="L180" s="30"/>
      <c r="M180" s="22"/>
      <c r="N180" s="22"/>
      <c r="O180" s="22"/>
      <c r="P180" s="22"/>
      <c r="Q180" s="22"/>
      <c r="R180" s="22"/>
      <c r="S180" s="22"/>
      <c r="T180" s="22"/>
      <c r="U180" s="22"/>
      <c r="V180" s="13"/>
      <c r="W180" s="80"/>
      <c r="X180" s="80"/>
      <c r="Y180" s="93"/>
      <c r="Z180" s="94"/>
      <c r="AA180" s="22"/>
      <c r="AB180" s="30"/>
      <c r="AC180" s="30"/>
      <c r="AD180" s="22"/>
      <c r="AE180" s="22"/>
      <c r="AF180" s="22"/>
      <c r="AG180" s="22"/>
      <c r="AH180" s="22"/>
      <c r="AI180" s="22"/>
      <c r="AJ180" s="22"/>
      <c r="AK180" s="22"/>
      <c r="AL180" s="22"/>
      <c r="AM180" s="13"/>
      <c r="AN180" s="80"/>
      <c r="AO180" s="80"/>
      <c r="AP180" s="93"/>
      <c r="AQ180" s="94"/>
      <c r="AR180" s="22"/>
      <c r="AS180" s="30"/>
      <c r="AT180" s="30"/>
      <c r="AU180" s="22"/>
      <c r="AV180" s="22"/>
      <c r="AW180" s="22"/>
      <c r="AX180" s="22"/>
      <c r="AY180" s="22"/>
      <c r="AZ180" s="22"/>
      <c r="BA180" s="22"/>
      <c r="BB180" s="22"/>
      <c r="BC180" s="22"/>
      <c r="BD180" s="13"/>
      <c r="BE180" s="80"/>
      <c r="BF180" s="80"/>
      <c r="BG180" s="93"/>
      <c r="BH180" s="94"/>
      <c r="BI180" s="22"/>
      <c r="BJ180" s="30"/>
      <c r="BK180" s="30"/>
      <c r="BL180" s="22"/>
      <c r="BM180" s="22"/>
      <c r="BN180" s="22"/>
      <c r="BO180" s="22"/>
      <c r="BP180" s="22"/>
      <c r="BQ180" s="22"/>
      <c r="BR180" s="22"/>
      <c r="BS180" s="22"/>
      <c r="BT180" s="22"/>
      <c r="BU180" s="13"/>
      <c r="BV180" s="80"/>
      <c r="BW180" s="80"/>
      <c r="BX180" s="93"/>
      <c r="BY180" s="94"/>
      <c r="BZ180" s="22"/>
      <c r="CA180" s="30"/>
      <c r="CB180" s="30"/>
      <c r="CC180" s="22"/>
      <c r="CD180" s="22"/>
      <c r="CE180" s="22"/>
      <c r="CF180" s="22"/>
      <c r="CG180" s="22"/>
      <c r="CH180" s="22"/>
      <c r="CI180" s="22"/>
      <c r="CJ180" s="22"/>
      <c r="CK180" s="22"/>
      <c r="CL180" s="13"/>
      <c r="CM180" s="80"/>
      <c r="CN180" s="80"/>
      <c r="CO180" s="93"/>
      <c r="CP180" s="94"/>
      <c r="CQ180" s="22"/>
      <c r="CR180" s="30"/>
      <c r="CS180" s="30"/>
      <c r="CT180" s="22"/>
      <c r="CU180" s="22"/>
      <c r="CV180" s="22"/>
      <c r="CW180" s="22"/>
      <c r="CX180" s="22"/>
      <c r="CY180" s="22"/>
      <c r="CZ180" s="22"/>
      <c r="DA180" s="22"/>
      <c r="DB180" s="22"/>
      <c r="DC180" s="13"/>
      <c r="DD180" s="80"/>
      <c r="DE180" s="80"/>
      <c r="DF180" s="93"/>
      <c r="DG180" s="94"/>
      <c r="DH180" s="22"/>
      <c r="DI180" s="30"/>
      <c r="DJ180" s="30"/>
      <c r="DK180" s="22"/>
      <c r="DL180" s="22"/>
      <c r="DM180" s="22"/>
      <c r="DN180" s="22"/>
      <c r="DO180" s="22"/>
      <c r="DP180" s="22"/>
      <c r="DQ180" s="22"/>
      <c r="DR180" s="22"/>
      <c r="DS180" s="22"/>
      <c r="DT180" s="13"/>
      <c r="DU180" s="80"/>
      <c r="DV180" s="80"/>
      <c r="DW180" s="93"/>
      <c r="DX180" s="94"/>
      <c r="DY180" s="22"/>
      <c r="DZ180" s="30"/>
      <c r="EA180" s="30"/>
      <c r="EB180" s="22"/>
      <c r="EC180" s="22"/>
      <c r="ED180" s="22"/>
      <c r="EE180" s="22"/>
      <c r="EF180" s="22"/>
      <c r="EG180" s="22"/>
      <c r="EH180" s="22"/>
      <c r="EI180" s="22"/>
      <c r="EJ180" s="22"/>
      <c r="EK180" s="13"/>
      <c r="EL180" s="80"/>
      <c r="EM180" s="80"/>
      <c r="EN180" s="93"/>
      <c r="EO180" s="94"/>
      <c r="EP180" s="22"/>
      <c r="EQ180" s="30"/>
      <c r="ER180" s="30"/>
      <c r="ES180" s="22"/>
      <c r="ET180" s="22"/>
      <c r="EU180" s="22"/>
      <c r="EV180" s="22"/>
      <c r="EW180" s="22"/>
      <c r="EX180" s="22"/>
      <c r="EY180" s="22"/>
      <c r="EZ180" s="22"/>
      <c r="FA180" s="22"/>
      <c r="FB180" s="13"/>
      <c r="FC180" s="80"/>
      <c r="FD180" s="80"/>
      <c r="FE180" s="93"/>
      <c r="FF180" s="94"/>
      <c r="FG180" s="22"/>
      <c r="FH180" s="30"/>
      <c r="FI180" s="30"/>
      <c r="FJ180" s="22"/>
      <c r="FK180" s="22"/>
      <c r="FL180" s="22"/>
      <c r="FM180" s="22"/>
      <c r="FN180" s="22"/>
      <c r="FO180" s="22"/>
      <c r="FP180" s="22"/>
      <c r="FQ180" s="22"/>
      <c r="FR180" s="22"/>
      <c r="FS180" s="13"/>
    </row>
    <row r="181" spans="1:175" x14ac:dyDescent="0.2">
      <c r="A181" s="42">
        <v>759</v>
      </c>
      <c r="B181" s="61" t="str">
        <f t="shared" ref="B181:B190" si="94">VLOOKUP($A181&amp;B$1,TEXTDF,(SPRCODE="DE")*2+(SPRCODE="FR")*3,FALSE)</f>
        <v>Zins- und Umwandlungssätze</v>
      </c>
      <c r="C181" s="61"/>
      <c r="D181" s="61"/>
      <c r="E181" s="61"/>
      <c r="F181" s="102">
        <f>+F175</f>
        <v>2019</v>
      </c>
      <c r="G181" s="102">
        <f>+F181-1</f>
        <v>2018</v>
      </c>
      <c r="H181" s="103" t="s">
        <v>571</v>
      </c>
      <c r="I181" s="104" t="s">
        <v>572</v>
      </c>
      <c r="J181" s="22"/>
      <c r="K181" s="30"/>
      <c r="L181" s="30"/>
      <c r="M181" s="22"/>
      <c r="N181" s="22"/>
      <c r="O181" s="22"/>
      <c r="P181" s="22"/>
      <c r="Q181" s="22"/>
      <c r="R181" s="22"/>
      <c r="S181" s="22"/>
      <c r="T181" s="22"/>
      <c r="U181" s="22"/>
      <c r="V181" s="13"/>
      <c r="W181" s="102">
        <v>2019</v>
      </c>
      <c r="X181" s="102">
        <v>2018</v>
      </c>
      <c r="Y181" s="103" t="s">
        <v>571</v>
      </c>
      <c r="Z181" s="104" t="s">
        <v>572</v>
      </c>
      <c r="AA181" s="22"/>
      <c r="AB181" s="30"/>
      <c r="AC181" s="30"/>
      <c r="AD181" s="22"/>
      <c r="AE181" s="22"/>
      <c r="AF181" s="22"/>
      <c r="AG181" s="22"/>
      <c r="AH181" s="22"/>
      <c r="AI181" s="22"/>
      <c r="AJ181" s="22"/>
      <c r="AK181" s="22"/>
      <c r="AL181" s="22"/>
      <c r="AM181" s="13"/>
      <c r="AN181" s="102">
        <v>2019</v>
      </c>
      <c r="AO181" s="102">
        <v>2018</v>
      </c>
      <c r="AP181" s="103" t="s">
        <v>571</v>
      </c>
      <c r="AQ181" s="104" t="s">
        <v>572</v>
      </c>
      <c r="AR181" s="22"/>
      <c r="AS181" s="30"/>
      <c r="AT181" s="30"/>
      <c r="AU181" s="22"/>
      <c r="AV181" s="22"/>
      <c r="AW181" s="22"/>
      <c r="AX181" s="22"/>
      <c r="AY181" s="22"/>
      <c r="AZ181" s="22"/>
      <c r="BA181" s="22"/>
      <c r="BB181" s="22"/>
      <c r="BC181" s="22"/>
      <c r="BD181" s="13"/>
      <c r="BE181" s="102">
        <v>2019</v>
      </c>
      <c r="BF181" s="102">
        <v>2018</v>
      </c>
      <c r="BG181" s="103" t="s">
        <v>571</v>
      </c>
      <c r="BH181" s="104" t="s">
        <v>572</v>
      </c>
      <c r="BI181" s="22"/>
      <c r="BJ181" s="30"/>
      <c r="BK181" s="30"/>
      <c r="BL181" s="22"/>
      <c r="BM181" s="22"/>
      <c r="BN181" s="22"/>
      <c r="BO181" s="22"/>
      <c r="BP181" s="22"/>
      <c r="BQ181" s="22"/>
      <c r="BR181" s="22"/>
      <c r="BS181" s="22"/>
      <c r="BT181" s="22"/>
      <c r="BU181" s="13"/>
      <c r="BV181" s="102">
        <v>2019</v>
      </c>
      <c r="BW181" s="102">
        <v>2018</v>
      </c>
      <c r="BX181" s="103" t="s">
        <v>571</v>
      </c>
      <c r="BY181" s="104" t="s">
        <v>572</v>
      </c>
      <c r="BZ181" s="22"/>
      <c r="CA181" s="30"/>
      <c r="CB181" s="30"/>
      <c r="CC181" s="22"/>
      <c r="CD181" s="22"/>
      <c r="CE181" s="22"/>
      <c r="CF181" s="22"/>
      <c r="CG181" s="22"/>
      <c r="CH181" s="22"/>
      <c r="CI181" s="22"/>
      <c r="CJ181" s="22"/>
      <c r="CK181" s="22"/>
      <c r="CL181" s="13"/>
      <c r="CM181" s="102">
        <v>2019</v>
      </c>
      <c r="CN181" s="102">
        <v>2018</v>
      </c>
      <c r="CO181" s="103" t="s">
        <v>571</v>
      </c>
      <c r="CP181" s="104" t="s">
        <v>572</v>
      </c>
      <c r="CQ181" s="22"/>
      <c r="CR181" s="30"/>
      <c r="CS181" s="30"/>
      <c r="CT181" s="22"/>
      <c r="CU181" s="22"/>
      <c r="CV181" s="22"/>
      <c r="CW181" s="22"/>
      <c r="CX181" s="22"/>
      <c r="CY181" s="22"/>
      <c r="CZ181" s="22"/>
      <c r="DA181" s="22"/>
      <c r="DB181" s="22"/>
      <c r="DC181" s="13"/>
      <c r="DD181" s="102">
        <v>2019</v>
      </c>
      <c r="DE181" s="102">
        <v>2018</v>
      </c>
      <c r="DF181" s="103" t="s">
        <v>571</v>
      </c>
      <c r="DG181" s="104" t="s">
        <v>572</v>
      </c>
      <c r="DH181" s="22"/>
      <c r="DI181" s="30"/>
      <c r="DJ181" s="30"/>
      <c r="DK181" s="22"/>
      <c r="DL181" s="22"/>
      <c r="DM181" s="22"/>
      <c r="DN181" s="22"/>
      <c r="DO181" s="22"/>
      <c r="DP181" s="22"/>
      <c r="DQ181" s="22"/>
      <c r="DR181" s="22"/>
      <c r="DS181" s="22"/>
      <c r="DT181" s="13"/>
      <c r="DU181" s="102">
        <v>2019</v>
      </c>
      <c r="DV181" s="102">
        <v>2018</v>
      </c>
      <c r="DW181" s="103" t="s">
        <v>571</v>
      </c>
      <c r="DX181" s="104" t="s">
        <v>572</v>
      </c>
      <c r="DY181" s="22"/>
      <c r="DZ181" s="30"/>
      <c r="EA181" s="30"/>
      <c r="EB181" s="22"/>
      <c r="EC181" s="22"/>
      <c r="ED181" s="22"/>
      <c r="EE181" s="22"/>
      <c r="EF181" s="22"/>
      <c r="EG181" s="22"/>
      <c r="EH181" s="22"/>
      <c r="EI181" s="22"/>
      <c r="EJ181" s="22"/>
      <c r="EK181" s="13"/>
      <c r="EL181" s="102">
        <v>2019</v>
      </c>
      <c r="EM181" s="102">
        <v>2018</v>
      </c>
      <c r="EN181" s="103" t="s">
        <v>571</v>
      </c>
      <c r="EO181" s="104" t="s">
        <v>572</v>
      </c>
      <c r="EP181" s="22"/>
      <c r="EQ181" s="30"/>
      <c r="ER181" s="30"/>
      <c r="ES181" s="22"/>
      <c r="ET181" s="22"/>
      <c r="EU181" s="22"/>
      <c r="EV181" s="22"/>
      <c r="EW181" s="22"/>
      <c r="EX181" s="22"/>
      <c r="EY181" s="22"/>
      <c r="EZ181" s="22"/>
      <c r="FA181" s="22"/>
      <c r="FB181" s="13"/>
      <c r="FC181" s="102">
        <v>2019</v>
      </c>
      <c r="FD181" s="102">
        <v>2018</v>
      </c>
      <c r="FE181" s="103" t="s">
        <v>571</v>
      </c>
      <c r="FF181" s="104" t="s">
        <v>572</v>
      </c>
      <c r="FG181" s="22"/>
      <c r="FH181" s="30"/>
      <c r="FI181" s="30"/>
      <c r="FJ181" s="22"/>
      <c r="FK181" s="22"/>
      <c r="FL181" s="22"/>
      <c r="FM181" s="22"/>
      <c r="FN181" s="22"/>
      <c r="FO181" s="22"/>
      <c r="FP181" s="22"/>
      <c r="FQ181" s="22"/>
      <c r="FR181" s="22"/>
      <c r="FS181" s="13"/>
    </row>
    <row r="182" spans="1:175" x14ac:dyDescent="0.2">
      <c r="A182" s="42">
        <v>760</v>
      </c>
      <c r="B182" s="46" t="str">
        <f t="shared" si="94"/>
        <v>Technischer Zinssatz für die Bewertung der Rentenverpflichtungen</v>
      </c>
      <c r="C182" s="46"/>
      <c r="D182" s="46"/>
      <c r="E182" s="46"/>
      <c r="F182" s="105">
        <f>+(W182*(W95+W98)*$G$5+AN182*(AN95+AN98)*$H$5+BE182*(BE95+BE98)*$I$5+BV182*(BV95+BV98)*$K$5+CM182*(CM95+CM98)*$L$5+DD182*(DD95+DD98)*$M$5+DU182*(DU95+DU98)*$N$5+EL182*(EL95+EL98)*$P$5+FC182*(FC95+FC98)*$Q$5)/((W95+W98)*$G$5+(AN95+AN98)*$H$5+(BE95+BE98)*$I$5+(BV95+BV98)*$K$5+(CM95+CM98)*$L$5+(DD95+DD98)*$M$5+(DU95+DU98)*$N$5+(EL95+EL98)*$P$5+(FC95+FC98)*$Q$5)</f>
        <v>8.9446399313166287E-3</v>
      </c>
      <c r="G182" s="105">
        <f>+(X182*(X95+X98)*$G$5+AO182*(AO95+AO98)*$H$5+BF182*(BF95+BF98)*$I$5+BW182*(BW95+BW98)*$K$5+CN182*(CN95+CN98)*$L$5+DE182*(DE95+DE98)*$M$5+DV182*(DV95+DV98)*$N$5+EM182*(EM95+EM98)*$P$5+FD182*(FD95+FD98)*$Q$5)/((X95+X98)*$G$5+(AO95+AO98)*$H$5+(BF95+BF98)*$I$5+(BW95+BW98)*$K$5+(CN95+CN98)*$L$5+(DE95+DE98)*$M$5+(DV95+DV98)*$N$5+(EM95+EM98)*$P$5+(FD95+FD98)*$Q$5)</f>
        <v>1.091662179422319E-2</v>
      </c>
      <c r="H182" s="106">
        <f t="shared" ref="H182:H189" si="95">+IFERROR(F182-G182,"")</f>
        <v>-1.9719818629065616E-3</v>
      </c>
      <c r="I182" s="94">
        <f t="shared" ref="I182:I189" si="96">+IFERROR(F182/G182-1,"")</f>
        <v>-0.18064030247435026</v>
      </c>
      <c r="J182" s="22"/>
      <c r="K182" s="30"/>
      <c r="L182" s="30"/>
      <c r="M182" s="22"/>
      <c r="N182" s="22"/>
      <c r="O182" s="22"/>
      <c r="P182" s="22"/>
      <c r="Q182" s="22"/>
      <c r="R182" s="22"/>
      <c r="S182" s="22"/>
      <c r="T182" s="22"/>
      <c r="U182" s="22"/>
      <c r="V182" s="13"/>
      <c r="W182" s="105">
        <v>9.5999999999999992E-3</v>
      </c>
      <c r="X182" s="105" vm="40">
        <v>1.18E-2</v>
      </c>
      <c r="Y182" s="106">
        <v>-2.2000000000000006E-3</v>
      </c>
      <c r="Z182" s="94">
        <v>-0.18644067796610175</v>
      </c>
      <c r="AA182" s="22"/>
      <c r="AB182" s="30"/>
      <c r="AC182" s="30"/>
      <c r="AD182" s="22"/>
      <c r="AE182" s="22"/>
      <c r="AF182" s="22"/>
      <c r="AG182" s="22"/>
      <c r="AH182" s="22"/>
      <c r="AI182" s="22"/>
      <c r="AJ182" s="22"/>
      <c r="AK182" s="22"/>
      <c r="AL182" s="22"/>
      <c r="AM182" s="13"/>
      <c r="AN182" s="105">
        <v>8.0000000000000002E-3</v>
      </c>
      <c r="AO182" s="105" vm="92">
        <v>0.01</v>
      </c>
      <c r="AP182" s="106">
        <v>-2E-3</v>
      </c>
      <c r="AQ182" s="94">
        <v>-0.19999999999999996</v>
      </c>
      <c r="AR182" s="22"/>
      <c r="AS182" s="30"/>
      <c r="AT182" s="30"/>
      <c r="AU182" s="22"/>
      <c r="AV182" s="22"/>
      <c r="AW182" s="22"/>
      <c r="AX182" s="22"/>
      <c r="AY182" s="22"/>
      <c r="AZ182" s="22"/>
      <c r="BA182" s="22"/>
      <c r="BB182" s="22"/>
      <c r="BC182" s="22"/>
      <c r="BD182" s="13"/>
      <c r="BE182" s="105">
        <v>8.3999999999999995E-3</v>
      </c>
      <c r="BF182" s="105" vm="144">
        <v>8.6E-3</v>
      </c>
      <c r="BG182" s="106">
        <v>-2.0000000000000052E-4</v>
      </c>
      <c r="BH182" s="94">
        <v>-2.3255813953488413E-2</v>
      </c>
      <c r="BI182" s="22"/>
      <c r="BJ182" s="30"/>
      <c r="BK182" s="30"/>
      <c r="BL182" s="22"/>
      <c r="BM182" s="22"/>
      <c r="BN182" s="22"/>
      <c r="BO182" s="22"/>
      <c r="BP182" s="22"/>
      <c r="BQ182" s="22"/>
      <c r="BR182" s="22"/>
      <c r="BS182" s="22"/>
      <c r="BT182" s="22"/>
      <c r="BU182" s="13"/>
      <c r="BV182" s="105">
        <v>9.4999999999999998E-3</v>
      </c>
      <c r="BW182" s="105" vm="194">
        <v>1.3000000000000001E-2</v>
      </c>
      <c r="BX182" s="106">
        <v>-3.5000000000000014E-3</v>
      </c>
      <c r="BY182" s="94">
        <v>-0.26923076923076927</v>
      </c>
      <c r="BZ182" s="22"/>
      <c r="CA182" s="30"/>
      <c r="CB182" s="30"/>
      <c r="CC182" s="22"/>
      <c r="CD182" s="22"/>
      <c r="CE182" s="22"/>
      <c r="CF182" s="22"/>
      <c r="CG182" s="22"/>
      <c r="CH182" s="22"/>
      <c r="CI182" s="22"/>
      <c r="CJ182" s="22"/>
      <c r="CK182" s="22"/>
      <c r="CL182" s="13"/>
      <c r="CM182" s="105">
        <v>7.4999999999999997E-3</v>
      </c>
      <c r="CN182" s="105" vm="245">
        <v>1.0064329810909645E-2</v>
      </c>
      <c r="CO182" s="106">
        <v>-2.5643298109096456E-3</v>
      </c>
      <c r="CP182" s="94">
        <v>-0.25479389677094388</v>
      </c>
      <c r="CQ182" s="22"/>
      <c r="CR182" s="30"/>
      <c r="CS182" s="30"/>
      <c r="CT182" s="22"/>
      <c r="CU182" s="22"/>
      <c r="CV182" s="22"/>
      <c r="CW182" s="22"/>
      <c r="CX182" s="22"/>
      <c r="CY182" s="22"/>
      <c r="CZ182" s="22"/>
      <c r="DA182" s="22"/>
      <c r="DB182" s="22"/>
      <c r="DC182" s="13"/>
      <c r="DD182" s="105">
        <v>1.0500000000000001E-2</v>
      </c>
      <c r="DE182" s="105" vm="296">
        <v>1.4000000000000002E-2</v>
      </c>
      <c r="DF182" s="106">
        <v>-3.5000000000000014E-3</v>
      </c>
      <c r="DG182" s="94">
        <v>-0.25000000000000011</v>
      </c>
      <c r="DH182" s="22"/>
      <c r="DI182" s="30"/>
      <c r="DJ182" s="30"/>
      <c r="DK182" s="22"/>
      <c r="DL182" s="22"/>
      <c r="DM182" s="22"/>
      <c r="DN182" s="22"/>
      <c r="DO182" s="22"/>
      <c r="DP182" s="22"/>
      <c r="DQ182" s="22"/>
      <c r="DR182" s="22"/>
      <c r="DS182" s="22"/>
      <c r="DT182" s="13"/>
      <c r="DU182" s="105">
        <v>1.0999999999999999E-2</v>
      </c>
      <c r="DV182" s="105" vm="348">
        <v>1.2E-2</v>
      </c>
      <c r="DW182" s="106">
        <v>-1.0000000000000009E-3</v>
      </c>
      <c r="DX182" s="94">
        <v>-8.333333333333337E-2</v>
      </c>
      <c r="DY182" s="22"/>
      <c r="DZ182" s="30"/>
      <c r="EA182" s="30"/>
      <c r="EB182" s="22"/>
      <c r="EC182" s="22"/>
      <c r="ED182" s="22"/>
      <c r="EE182" s="22"/>
      <c r="EF182" s="22"/>
      <c r="EG182" s="22"/>
      <c r="EH182" s="22"/>
      <c r="EI182" s="22"/>
      <c r="EJ182" s="22"/>
      <c r="EK182" s="13"/>
      <c r="EL182" s="105">
        <v>7.4000000000000003E-3</v>
      </c>
      <c r="EM182" s="105" vm="400">
        <v>8.6999999999999994E-3</v>
      </c>
      <c r="EN182" s="106">
        <v>-1.2999999999999991E-3</v>
      </c>
      <c r="EO182" s="94">
        <v>-0.14942528735632177</v>
      </c>
      <c r="EP182" s="22"/>
      <c r="EQ182" s="30"/>
      <c r="ER182" s="30"/>
      <c r="ES182" s="22"/>
      <c r="ET182" s="22"/>
      <c r="EU182" s="22"/>
      <c r="EV182" s="22"/>
      <c r="EW182" s="22"/>
      <c r="EX182" s="22"/>
      <c r="EY182" s="22"/>
      <c r="EZ182" s="22"/>
      <c r="FA182" s="22"/>
      <c r="FB182" s="13"/>
      <c r="FC182" s="105">
        <v>1.2500000000000001E-2</v>
      </c>
      <c r="FD182" s="105" vm="452">
        <v>1.3300000000000001E-2</v>
      </c>
      <c r="FE182" s="106">
        <v>-8.0000000000000036E-4</v>
      </c>
      <c r="FF182" s="94">
        <v>-6.0150375939849621E-2</v>
      </c>
      <c r="FG182" s="22"/>
      <c r="FH182" s="30"/>
      <c r="FI182" s="30"/>
      <c r="FJ182" s="22"/>
      <c r="FK182" s="22"/>
      <c r="FL182" s="22"/>
      <c r="FM182" s="22"/>
      <c r="FN182" s="22"/>
      <c r="FO182" s="22"/>
      <c r="FP182" s="22"/>
      <c r="FQ182" s="22"/>
      <c r="FR182" s="22"/>
      <c r="FS182" s="13"/>
    </row>
    <row r="183" spans="1:175" x14ac:dyDescent="0.2">
      <c r="A183" s="42" t="s">
        <v>453</v>
      </c>
      <c r="B183" s="46" t="str">
        <f t="shared" si="94"/>
        <v>Zinssatz für die Verzinsung der obligatorischen Altersguthaben</v>
      </c>
      <c r="C183" s="46"/>
      <c r="D183" s="46"/>
      <c r="E183" s="46"/>
      <c r="F183" s="105">
        <f t="shared" ref="F183:G190" si="97">+(W183*W$91*$G$5+AN183*AN$91*$H$5+BE183*BE$91*$I$5+BV183*BV$91*$K$5+CM183*CM$91*$L$5+DD183*DD$91*$M$5+DU183*DU$91*$N$5+EL183*EL$91*$P$5+FC183*FC$91*$Q$5)/(W$91*$G$5+AN$91*$H$5+BE$91*$I$5+BV$91*$K$5+CM$91*$L$5+DD$91*$M$5+DU$91*$N$5+EL$91*$P$5+FC$91*$Q$5)</f>
        <v>1.0000000000000002E-2</v>
      </c>
      <c r="G183" s="105">
        <f t="shared" si="97"/>
        <v>0.01</v>
      </c>
      <c r="H183" s="106">
        <f t="shared" ref="H183" si="98">+IFERROR(F183-G183,"")</f>
        <v>1.7347234759768071E-18</v>
      </c>
      <c r="I183" s="94">
        <f t="shared" ref="I183" si="99">+IFERROR(F183/G183-1,"")</f>
        <v>2.2204460492503131E-16</v>
      </c>
      <c r="J183" s="22"/>
      <c r="K183" s="30"/>
      <c r="L183" s="30"/>
      <c r="M183" s="22"/>
      <c r="N183" s="22"/>
      <c r="O183" s="22"/>
      <c r="P183" s="22"/>
      <c r="Q183" s="22"/>
      <c r="R183" s="22"/>
      <c r="S183" s="22"/>
      <c r="T183" s="22"/>
      <c r="U183" s="22"/>
      <c r="V183" s="13"/>
      <c r="W183" s="105">
        <v>0.01</v>
      </c>
      <c r="X183" s="105">
        <v>0.01</v>
      </c>
      <c r="Y183" s="106">
        <v>0</v>
      </c>
      <c r="Z183" s="94">
        <v>0</v>
      </c>
      <c r="AA183" s="22"/>
      <c r="AB183" s="30"/>
      <c r="AC183" s="30"/>
      <c r="AD183" s="22"/>
      <c r="AE183" s="22"/>
      <c r="AF183" s="22"/>
      <c r="AG183" s="22"/>
      <c r="AH183" s="22"/>
      <c r="AI183" s="22"/>
      <c r="AJ183" s="22"/>
      <c r="AK183" s="22"/>
      <c r="AL183" s="22"/>
      <c r="AM183" s="13"/>
      <c r="AN183" s="105">
        <v>0.01</v>
      </c>
      <c r="AO183" s="105">
        <v>0.01</v>
      </c>
      <c r="AP183" s="106">
        <v>0</v>
      </c>
      <c r="AQ183" s="94">
        <v>0</v>
      </c>
      <c r="AR183" s="22"/>
      <c r="AS183" s="30"/>
      <c r="AT183" s="30"/>
      <c r="AU183" s="22"/>
      <c r="AV183" s="22"/>
      <c r="AW183" s="22"/>
      <c r="AX183" s="22"/>
      <c r="AY183" s="22"/>
      <c r="AZ183" s="22"/>
      <c r="BA183" s="22"/>
      <c r="BB183" s="22"/>
      <c r="BC183" s="22"/>
      <c r="BD183" s="13"/>
      <c r="BE183" s="105">
        <v>0.01</v>
      </c>
      <c r="BF183" s="105">
        <v>0.01</v>
      </c>
      <c r="BG183" s="106">
        <v>0</v>
      </c>
      <c r="BH183" s="94">
        <v>0</v>
      </c>
      <c r="BI183" s="22"/>
      <c r="BJ183" s="30"/>
      <c r="BK183" s="30"/>
      <c r="BL183" s="22"/>
      <c r="BM183" s="22"/>
      <c r="BN183" s="22"/>
      <c r="BO183" s="22"/>
      <c r="BP183" s="22"/>
      <c r="BQ183" s="22"/>
      <c r="BR183" s="22"/>
      <c r="BS183" s="22"/>
      <c r="BT183" s="22"/>
      <c r="BU183" s="13"/>
      <c r="BV183" s="105">
        <v>0.01</v>
      </c>
      <c r="BW183" s="105">
        <v>0.01</v>
      </c>
      <c r="BX183" s="106">
        <v>0</v>
      </c>
      <c r="BY183" s="94">
        <v>0</v>
      </c>
      <c r="BZ183" s="22"/>
      <c r="CA183" s="30"/>
      <c r="CB183" s="30"/>
      <c r="CC183" s="22"/>
      <c r="CD183" s="22"/>
      <c r="CE183" s="22"/>
      <c r="CF183" s="22"/>
      <c r="CG183" s="22"/>
      <c r="CH183" s="22"/>
      <c r="CI183" s="22"/>
      <c r="CJ183" s="22"/>
      <c r="CK183" s="22"/>
      <c r="CL183" s="13"/>
      <c r="CM183" s="105">
        <v>0.01</v>
      </c>
      <c r="CN183" s="105">
        <v>0.01</v>
      </c>
      <c r="CO183" s="106">
        <v>0</v>
      </c>
      <c r="CP183" s="94">
        <v>0</v>
      </c>
      <c r="CQ183" s="22"/>
      <c r="CR183" s="30"/>
      <c r="CS183" s="30"/>
      <c r="CT183" s="22"/>
      <c r="CU183" s="22"/>
      <c r="CV183" s="22"/>
      <c r="CW183" s="22"/>
      <c r="CX183" s="22"/>
      <c r="CY183" s="22"/>
      <c r="CZ183" s="22"/>
      <c r="DA183" s="22"/>
      <c r="DB183" s="22"/>
      <c r="DC183" s="13"/>
      <c r="DD183" s="105">
        <v>0.01</v>
      </c>
      <c r="DE183" s="105">
        <v>0.01</v>
      </c>
      <c r="DF183" s="106">
        <v>0</v>
      </c>
      <c r="DG183" s="94">
        <v>0</v>
      </c>
      <c r="DH183" s="22"/>
      <c r="DI183" s="30"/>
      <c r="DJ183" s="30"/>
      <c r="DK183" s="22"/>
      <c r="DL183" s="22"/>
      <c r="DM183" s="22"/>
      <c r="DN183" s="22"/>
      <c r="DO183" s="22"/>
      <c r="DP183" s="22"/>
      <c r="DQ183" s="22"/>
      <c r="DR183" s="22"/>
      <c r="DS183" s="22"/>
      <c r="DT183" s="13"/>
      <c r="DU183" s="105">
        <v>0.01</v>
      </c>
      <c r="DV183" s="105">
        <v>0.01</v>
      </c>
      <c r="DW183" s="106">
        <v>0</v>
      </c>
      <c r="DX183" s="94">
        <v>0</v>
      </c>
      <c r="DY183" s="22"/>
      <c r="DZ183" s="30"/>
      <c r="EA183" s="30"/>
      <c r="EB183" s="22"/>
      <c r="EC183" s="22"/>
      <c r="ED183" s="22"/>
      <c r="EE183" s="22"/>
      <c r="EF183" s="22"/>
      <c r="EG183" s="22"/>
      <c r="EH183" s="22"/>
      <c r="EI183" s="22"/>
      <c r="EJ183" s="22"/>
      <c r="EK183" s="13"/>
      <c r="EL183" s="105">
        <v>0</v>
      </c>
      <c r="EM183" s="105" vm="401">
        <v>0</v>
      </c>
      <c r="EN183" s="106">
        <v>0</v>
      </c>
      <c r="EO183" s="94" t="s">
        <v>589</v>
      </c>
      <c r="EP183" s="22"/>
      <c r="EQ183" s="30"/>
      <c r="ER183" s="30"/>
      <c r="ES183" s="22"/>
      <c r="ET183" s="22"/>
      <c r="EU183" s="22"/>
      <c r="EV183" s="22"/>
      <c r="EW183" s="22"/>
      <c r="EX183" s="22"/>
      <c r="EY183" s="22"/>
      <c r="EZ183" s="22"/>
      <c r="FA183" s="22"/>
      <c r="FB183" s="13"/>
      <c r="FC183" s="105" vm="453">
        <v>0.01</v>
      </c>
      <c r="FD183" s="105" vm="453">
        <v>0.01</v>
      </c>
      <c r="FE183" s="106">
        <v>0</v>
      </c>
      <c r="FF183" s="94">
        <v>0</v>
      </c>
      <c r="FG183" s="22"/>
      <c r="FH183" s="30"/>
      <c r="FI183" s="30"/>
      <c r="FJ183" s="22"/>
      <c r="FK183" s="22"/>
      <c r="FL183" s="22"/>
      <c r="FM183" s="22"/>
      <c r="FN183" s="22"/>
      <c r="FO183" s="22"/>
      <c r="FP183" s="22"/>
      <c r="FQ183" s="22"/>
      <c r="FR183" s="22"/>
      <c r="FS183" s="13"/>
    </row>
    <row r="184" spans="1:175" x14ac:dyDescent="0.2">
      <c r="A184" s="42">
        <v>761</v>
      </c>
      <c r="B184" s="46" t="str">
        <f t="shared" si="94"/>
        <v>Zinssatz für die Verzinsung der überobligatorischen Altersguthaben</v>
      </c>
      <c r="C184" s="46"/>
      <c r="D184" s="46"/>
      <c r="E184" s="46"/>
      <c r="F184" s="105">
        <f t="shared" si="97"/>
        <v>2.4668510902015757E-3</v>
      </c>
      <c r="G184" s="105">
        <f t="shared" si="97"/>
        <v>1.9009906210982835E-3</v>
      </c>
      <c r="H184" s="106">
        <f t="shared" si="95"/>
        <v>5.658604691032923E-4</v>
      </c>
      <c r="I184" s="94">
        <f t="shared" si="96"/>
        <v>0.29766610251678705</v>
      </c>
      <c r="J184" s="22"/>
      <c r="K184" s="30"/>
      <c r="L184" s="30"/>
      <c r="M184" s="22"/>
      <c r="N184" s="22"/>
      <c r="O184" s="22"/>
      <c r="P184" s="22"/>
      <c r="Q184" s="22"/>
      <c r="R184" s="22"/>
      <c r="S184" s="22"/>
      <c r="T184" s="22"/>
      <c r="U184" s="22"/>
      <c r="V184" s="13"/>
      <c r="W184" s="105">
        <v>2.5000000000000001E-3</v>
      </c>
      <c r="X184" s="105" vm="41">
        <v>2.5000000000000001E-3</v>
      </c>
      <c r="Y184" s="106">
        <v>0</v>
      </c>
      <c r="Z184" s="94">
        <v>0</v>
      </c>
      <c r="AA184" s="22"/>
      <c r="AB184" s="30"/>
      <c r="AC184" s="30"/>
      <c r="AD184" s="22"/>
      <c r="AE184" s="22"/>
      <c r="AF184" s="22"/>
      <c r="AG184" s="22"/>
      <c r="AH184" s="22"/>
      <c r="AI184" s="22"/>
      <c r="AJ184" s="22"/>
      <c r="AK184" s="22"/>
      <c r="AL184" s="22"/>
      <c r="AM184" s="13"/>
      <c r="AN184" s="105">
        <v>0</v>
      </c>
      <c r="AO184" s="105" vm="93">
        <v>0</v>
      </c>
      <c r="AP184" s="106">
        <v>0</v>
      </c>
      <c r="AQ184" s="94" t="s">
        <v>589</v>
      </c>
      <c r="AR184" s="22"/>
      <c r="AS184" s="30"/>
      <c r="AT184" s="30"/>
      <c r="AU184" s="22"/>
      <c r="AV184" s="22"/>
      <c r="AW184" s="22"/>
      <c r="AX184" s="22"/>
      <c r="AY184" s="22"/>
      <c r="AZ184" s="22"/>
      <c r="BA184" s="22"/>
      <c r="BB184" s="22"/>
      <c r="BC184" s="22"/>
      <c r="BD184" s="13"/>
      <c r="BE184" s="105">
        <v>2.5000000000000001E-3</v>
      </c>
      <c r="BF184" s="105" vm="145">
        <v>2.5000000000000001E-3</v>
      </c>
      <c r="BG184" s="106">
        <v>0</v>
      </c>
      <c r="BH184" s="94">
        <v>0</v>
      </c>
      <c r="BI184" s="22"/>
      <c r="BJ184" s="30"/>
      <c r="BK184" s="30"/>
      <c r="BL184" s="22"/>
      <c r="BM184" s="22"/>
      <c r="BN184" s="22"/>
      <c r="BO184" s="22"/>
      <c r="BP184" s="22"/>
      <c r="BQ184" s="22"/>
      <c r="BR184" s="22"/>
      <c r="BS184" s="22"/>
      <c r="BT184" s="22"/>
      <c r="BU184" s="13"/>
      <c r="BV184" s="105">
        <v>2.5000000000000001E-3</v>
      </c>
      <c r="BW184" s="105" vm="195">
        <v>2.5000000000000001E-3</v>
      </c>
      <c r="BX184" s="106">
        <v>0</v>
      </c>
      <c r="BY184" s="94">
        <v>0</v>
      </c>
      <c r="BZ184" s="22"/>
      <c r="CA184" s="30"/>
      <c r="CB184" s="30"/>
      <c r="CC184" s="22"/>
      <c r="CD184" s="22"/>
      <c r="CE184" s="22"/>
      <c r="CF184" s="22"/>
      <c r="CG184" s="22"/>
      <c r="CH184" s="22"/>
      <c r="CI184" s="22"/>
      <c r="CJ184" s="22"/>
      <c r="CK184" s="22"/>
      <c r="CL184" s="13"/>
      <c r="CM184" s="105">
        <v>2.5000000000000001E-3</v>
      </c>
      <c r="CN184" s="105" vm="246">
        <v>2.5000000000000001E-3</v>
      </c>
      <c r="CO184" s="106">
        <v>0</v>
      </c>
      <c r="CP184" s="94">
        <v>0</v>
      </c>
      <c r="CQ184" s="22"/>
      <c r="CR184" s="30"/>
      <c r="CS184" s="30"/>
      <c r="CT184" s="22"/>
      <c r="CU184" s="22"/>
      <c r="CV184" s="22"/>
      <c r="CW184" s="22"/>
      <c r="CX184" s="22"/>
      <c r="CY184" s="22"/>
      <c r="CZ184" s="22"/>
      <c r="DA184" s="22"/>
      <c r="DB184" s="22"/>
      <c r="DC184" s="13"/>
      <c r="DD184" s="105">
        <v>2.5000000000000001E-3</v>
      </c>
      <c r="DE184" s="105" vm="297">
        <v>2.5000000000000001E-3</v>
      </c>
      <c r="DF184" s="106">
        <v>0</v>
      </c>
      <c r="DG184" s="94">
        <v>0</v>
      </c>
      <c r="DH184" s="22"/>
      <c r="DI184" s="30"/>
      <c r="DJ184" s="30"/>
      <c r="DK184" s="22"/>
      <c r="DL184" s="22"/>
      <c r="DM184" s="22"/>
      <c r="DN184" s="22"/>
      <c r="DO184" s="22"/>
      <c r="DP184" s="22"/>
      <c r="DQ184" s="22"/>
      <c r="DR184" s="22"/>
      <c r="DS184" s="22"/>
      <c r="DT184" s="13"/>
      <c r="DU184" s="105">
        <v>5.0000000000000001E-3</v>
      </c>
      <c r="DV184" s="105" vm="349">
        <v>7.4999999999999997E-3</v>
      </c>
      <c r="DW184" s="106">
        <v>-2.4999999999999996E-3</v>
      </c>
      <c r="DX184" s="94">
        <v>-0.33333333333333326</v>
      </c>
      <c r="DY184" s="22"/>
      <c r="DZ184" s="30"/>
      <c r="EA184" s="30"/>
      <c r="EB184" s="22"/>
      <c r="EC184" s="22"/>
      <c r="ED184" s="22"/>
      <c r="EE184" s="22"/>
      <c r="EF184" s="22"/>
      <c r="EG184" s="22"/>
      <c r="EH184" s="22"/>
      <c r="EI184" s="22"/>
      <c r="EJ184" s="22"/>
      <c r="EK184" s="13"/>
      <c r="EL184" s="105">
        <v>0</v>
      </c>
      <c r="EM184" s="105" vm="401">
        <v>0</v>
      </c>
      <c r="EN184" s="106">
        <v>0</v>
      </c>
      <c r="EO184" s="94" t="s">
        <v>589</v>
      </c>
      <c r="EP184" s="22"/>
      <c r="EQ184" s="30"/>
      <c r="ER184" s="30"/>
      <c r="ES184" s="22"/>
      <c r="ET184" s="22"/>
      <c r="EU184" s="22"/>
      <c r="EV184" s="22"/>
      <c r="EW184" s="22"/>
      <c r="EX184" s="22"/>
      <c r="EY184" s="22"/>
      <c r="EZ184" s="22"/>
      <c r="FA184" s="22"/>
      <c r="FB184" s="13"/>
      <c r="FC184" s="105" vm="453">
        <v>0.01</v>
      </c>
      <c r="FD184" s="105" vm="453">
        <v>0.01</v>
      </c>
      <c r="FE184" s="106">
        <v>0</v>
      </c>
      <c r="FF184" s="94">
        <v>0</v>
      </c>
      <c r="FG184" s="22"/>
      <c r="FH184" s="30"/>
      <c r="FI184" s="30"/>
      <c r="FJ184" s="22"/>
      <c r="FK184" s="22"/>
      <c r="FL184" s="22"/>
      <c r="FM184" s="22"/>
      <c r="FN184" s="22"/>
      <c r="FO184" s="22"/>
      <c r="FP184" s="22"/>
      <c r="FQ184" s="22"/>
      <c r="FR184" s="22"/>
      <c r="FS184" s="13"/>
    </row>
    <row r="185" spans="1:175" x14ac:dyDescent="0.2">
      <c r="A185" s="42" t="s">
        <v>591</v>
      </c>
      <c r="B185" s="46" t="str">
        <f t="shared" si="94"/>
        <v>Obligatorischer BVG-Mindestzinssatz (Schattenrechnung)</v>
      </c>
      <c r="C185" s="46"/>
      <c r="D185" s="46"/>
      <c r="E185" s="46"/>
      <c r="F185" s="105">
        <f t="shared" si="97"/>
        <v>1.0000000000000002E-2</v>
      </c>
      <c r="G185" s="105">
        <f t="shared" si="97"/>
        <v>0.01</v>
      </c>
      <c r="H185" s="106">
        <f t="shared" ref="H185:H186" si="100">+IFERROR(F185-G185,"")</f>
        <v>1.7347234759768071E-18</v>
      </c>
      <c r="I185" s="94">
        <f t="shared" ref="I185:I186" si="101">+IFERROR(F185/G185-1,"")</f>
        <v>2.2204460492503131E-16</v>
      </c>
      <c r="J185" s="22"/>
      <c r="K185" s="30"/>
      <c r="L185" s="30"/>
      <c r="M185" s="22"/>
      <c r="N185" s="22"/>
      <c r="O185" s="22"/>
      <c r="P185" s="22"/>
      <c r="Q185" s="22"/>
      <c r="R185" s="22"/>
      <c r="S185" s="22"/>
      <c r="T185" s="22"/>
      <c r="U185" s="22"/>
      <c r="V185" s="13"/>
      <c r="W185" s="105">
        <v>0.01</v>
      </c>
      <c r="X185" s="105">
        <v>0.01</v>
      </c>
      <c r="Y185" s="106">
        <v>0</v>
      </c>
      <c r="Z185" s="94">
        <v>0</v>
      </c>
      <c r="AA185" s="22"/>
      <c r="AB185" s="30"/>
      <c r="AC185" s="30"/>
      <c r="AD185" s="22"/>
      <c r="AE185" s="22"/>
      <c r="AF185" s="22"/>
      <c r="AG185" s="22"/>
      <c r="AH185" s="22"/>
      <c r="AI185" s="22"/>
      <c r="AJ185" s="22"/>
      <c r="AK185" s="22"/>
      <c r="AL185" s="22"/>
      <c r="AM185" s="13"/>
      <c r="AN185" s="105">
        <v>0.01</v>
      </c>
      <c r="AO185" s="105">
        <v>0.01</v>
      </c>
      <c r="AP185" s="106">
        <v>0</v>
      </c>
      <c r="AQ185" s="94">
        <v>0</v>
      </c>
      <c r="AR185" s="22"/>
      <c r="AS185" s="30"/>
      <c r="AT185" s="30"/>
      <c r="AU185" s="22"/>
      <c r="AV185" s="22"/>
      <c r="AW185" s="22"/>
      <c r="AX185" s="22"/>
      <c r="AY185" s="22"/>
      <c r="AZ185" s="22"/>
      <c r="BA185" s="22"/>
      <c r="BB185" s="22"/>
      <c r="BC185" s="22"/>
      <c r="BD185" s="13"/>
      <c r="BE185" s="105">
        <v>0.01</v>
      </c>
      <c r="BF185" s="105">
        <v>0.01</v>
      </c>
      <c r="BG185" s="106">
        <v>0</v>
      </c>
      <c r="BH185" s="94">
        <v>0</v>
      </c>
      <c r="BI185" s="22"/>
      <c r="BJ185" s="30"/>
      <c r="BK185" s="30"/>
      <c r="BL185" s="22"/>
      <c r="BM185" s="22"/>
      <c r="BN185" s="22"/>
      <c r="BO185" s="22"/>
      <c r="BP185" s="22"/>
      <c r="BQ185" s="22"/>
      <c r="BR185" s="22"/>
      <c r="BS185" s="22"/>
      <c r="BT185" s="22"/>
      <c r="BU185" s="13"/>
      <c r="BV185" s="105">
        <v>0.01</v>
      </c>
      <c r="BW185" s="105">
        <v>0.01</v>
      </c>
      <c r="BX185" s="106">
        <v>0</v>
      </c>
      <c r="BY185" s="94">
        <v>0</v>
      </c>
      <c r="BZ185" s="22"/>
      <c r="CA185" s="30"/>
      <c r="CB185" s="30"/>
      <c r="CC185" s="22"/>
      <c r="CD185" s="22"/>
      <c r="CE185" s="22"/>
      <c r="CF185" s="22"/>
      <c r="CG185" s="22"/>
      <c r="CH185" s="22"/>
      <c r="CI185" s="22"/>
      <c r="CJ185" s="22"/>
      <c r="CK185" s="22"/>
      <c r="CL185" s="13"/>
      <c r="CM185" s="105">
        <v>0.01</v>
      </c>
      <c r="CN185" s="105">
        <v>0.01</v>
      </c>
      <c r="CO185" s="106">
        <v>0</v>
      </c>
      <c r="CP185" s="94">
        <v>0</v>
      </c>
      <c r="CQ185" s="22"/>
      <c r="CR185" s="30"/>
      <c r="CS185" s="30"/>
      <c r="CT185" s="22"/>
      <c r="CU185" s="22"/>
      <c r="CV185" s="22"/>
      <c r="CW185" s="22"/>
      <c r="CX185" s="22"/>
      <c r="CY185" s="22"/>
      <c r="CZ185" s="22"/>
      <c r="DA185" s="22"/>
      <c r="DB185" s="22"/>
      <c r="DC185" s="13"/>
      <c r="DD185" s="105">
        <v>0.01</v>
      </c>
      <c r="DE185" s="105">
        <v>0.01</v>
      </c>
      <c r="DF185" s="106">
        <v>0</v>
      </c>
      <c r="DG185" s="94">
        <v>0</v>
      </c>
      <c r="DH185" s="22"/>
      <c r="DI185" s="30"/>
      <c r="DJ185" s="30"/>
      <c r="DK185" s="22"/>
      <c r="DL185" s="22"/>
      <c r="DM185" s="22"/>
      <c r="DN185" s="22"/>
      <c r="DO185" s="22"/>
      <c r="DP185" s="22"/>
      <c r="DQ185" s="22"/>
      <c r="DR185" s="22"/>
      <c r="DS185" s="22"/>
      <c r="DT185" s="13"/>
      <c r="DU185" s="105">
        <v>0.01</v>
      </c>
      <c r="DV185" s="105">
        <v>0.01</v>
      </c>
      <c r="DW185" s="106">
        <v>0</v>
      </c>
      <c r="DX185" s="94">
        <v>0</v>
      </c>
      <c r="DY185" s="22"/>
      <c r="DZ185" s="30"/>
      <c r="EA185" s="30"/>
      <c r="EB185" s="22"/>
      <c r="EC185" s="22"/>
      <c r="ED185" s="22"/>
      <c r="EE185" s="22"/>
      <c r="EF185" s="22"/>
      <c r="EG185" s="22"/>
      <c r="EH185" s="22"/>
      <c r="EI185" s="22"/>
      <c r="EJ185" s="22"/>
      <c r="EK185" s="13"/>
      <c r="EL185" s="105">
        <v>0.01</v>
      </c>
      <c r="EM185" s="105">
        <v>0.01</v>
      </c>
      <c r="EN185" s="106">
        <v>0</v>
      </c>
      <c r="EO185" s="94">
        <v>0</v>
      </c>
      <c r="EP185" s="22"/>
      <c r="EQ185" s="30"/>
      <c r="ER185" s="30"/>
      <c r="ES185" s="22"/>
      <c r="ET185" s="22"/>
      <c r="EU185" s="22"/>
      <c r="EV185" s="22"/>
      <c r="EW185" s="22"/>
      <c r="EX185" s="22"/>
      <c r="EY185" s="22"/>
      <c r="EZ185" s="22"/>
      <c r="FA185" s="22"/>
      <c r="FB185" s="13"/>
      <c r="FC185" s="105">
        <v>0.01</v>
      </c>
      <c r="FD185" s="105">
        <v>0.01</v>
      </c>
      <c r="FE185" s="106">
        <v>0</v>
      </c>
      <c r="FF185" s="94">
        <v>0</v>
      </c>
      <c r="FG185" s="22"/>
      <c r="FH185" s="30"/>
      <c r="FI185" s="30"/>
      <c r="FJ185" s="22"/>
      <c r="FK185" s="22"/>
      <c r="FL185" s="22"/>
      <c r="FM185" s="22"/>
      <c r="FN185" s="22"/>
      <c r="FO185" s="22"/>
      <c r="FP185" s="22"/>
      <c r="FQ185" s="22"/>
      <c r="FR185" s="22"/>
      <c r="FS185" s="13"/>
    </row>
    <row r="186" spans="1:175" x14ac:dyDescent="0.2">
      <c r="A186" s="42" t="s">
        <v>456</v>
      </c>
      <c r="B186" s="46" t="str">
        <f t="shared" si="94"/>
        <v>Umwandlungssatz M65 für obligatorische Altersguthaben</v>
      </c>
      <c r="C186" s="46"/>
      <c r="D186" s="46"/>
      <c r="E186" s="46"/>
      <c r="F186" s="105">
        <f t="shared" si="97"/>
        <v>6.8000000000000005E-2</v>
      </c>
      <c r="G186" s="105">
        <f t="shared" si="97"/>
        <v>6.8000000000000019E-2</v>
      </c>
      <c r="H186" s="106">
        <f t="shared" si="100"/>
        <v>-1.3877787807814457E-17</v>
      </c>
      <c r="I186" s="94">
        <f t="shared" si="101"/>
        <v>-2.2204460492503131E-16</v>
      </c>
      <c r="J186" s="22"/>
      <c r="K186" s="30"/>
      <c r="L186" s="30"/>
      <c r="M186" s="22"/>
      <c r="N186" s="22"/>
      <c r="O186" s="22"/>
      <c r="P186" s="22"/>
      <c r="Q186" s="22"/>
      <c r="R186" s="22"/>
      <c r="S186" s="22"/>
      <c r="T186" s="22"/>
      <c r="U186" s="22"/>
      <c r="V186" s="13"/>
      <c r="W186" s="105">
        <v>6.8000000000000005E-2</v>
      </c>
      <c r="X186" s="105">
        <v>6.8000000000000005E-2</v>
      </c>
      <c r="Y186" s="106">
        <v>0</v>
      </c>
      <c r="Z186" s="94">
        <v>0</v>
      </c>
      <c r="AA186" s="22"/>
      <c r="AB186" s="30"/>
      <c r="AC186" s="30"/>
      <c r="AD186" s="22"/>
      <c r="AE186" s="22"/>
      <c r="AF186" s="22"/>
      <c r="AG186" s="22"/>
      <c r="AH186" s="22"/>
      <c r="AI186" s="22"/>
      <c r="AJ186" s="22"/>
      <c r="AK186" s="22"/>
      <c r="AL186" s="22"/>
      <c r="AM186" s="13"/>
      <c r="AN186" s="105">
        <v>6.8000000000000005E-2</v>
      </c>
      <c r="AO186" s="105">
        <v>6.8000000000000005E-2</v>
      </c>
      <c r="AP186" s="106">
        <v>0</v>
      </c>
      <c r="AQ186" s="94">
        <v>0</v>
      </c>
      <c r="AR186" s="22"/>
      <c r="AS186" s="30"/>
      <c r="AT186" s="30"/>
      <c r="AU186" s="22"/>
      <c r="AV186" s="22"/>
      <c r="AW186" s="22"/>
      <c r="AX186" s="22"/>
      <c r="AY186" s="22"/>
      <c r="AZ186" s="22"/>
      <c r="BA186" s="22"/>
      <c r="BB186" s="22"/>
      <c r="BC186" s="22"/>
      <c r="BD186" s="13"/>
      <c r="BE186" s="105">
        <v>6.8000000000000005E-2</v>
      </c>
      <c r="BF186" s="105">
        <v>6.8000000000000005E-2</v>
      </c>
      <c r="BG186" s="106">
        <v>0</v>
      </c>
      <c r="BH186" s="94">
        <v>0</v>
      </c>
      <c r="BI186" s="22"/>
      <c r="BJ186" s="30"/>
      <c r="BK186" s="30"/>
      <c r="BL186" s="22"/>
      <c r="BM186" s="22"/>
      <c r="BN186" s="22"/>
      <c r="BO186" s="22"/>
      <c r="BP186" s="22"/>
      <c r="BQ186" s="22"/>
      <c r="BR186" s="22"/>
      <c r="BS186" s="22"/>
      <c r="BT186" s="22"/>
      <c r="BU186" s="13"/>
      <c r="BV186" s="105">
        <v>6.8000000000000005E-2</v>
      </c>
      <c r="BW186" s="105">
        <v>6.8000000000000005E-2</v>
      </c>
      <c r="BX186" s="106">
        <v>0</v>
      </c>
      <c r="BY186" s="94">
        <v>0</v>
      </c>
      <c r="BZ186" s="22"/>
      <c r="CA186" s="30"/>
      <c r="CB186" s="30"/>
      <c r="CC186" s="22"/>
      <c r="CD186" s="22"/>
      <c r="CE186" s="22"/>
      <c r="CF186" s="22"/>
      <c r="CG186" s="22"/>
      <c r="CH186" s="22"/>
      <c r="CI186" s="22"/>
      <c r="CJ186" s="22"/>
      <c r="CK186" s="22"/>
      <c r="CL186" s="13"/>
      <c r="CM186" s="105">
        <v>6.8000000000000005E-2</v>
      </c>
      <c r="CN186" s="105">
        <v>6.8000000000000005E-2</v>
      </c>
      <c r="CO186" s="106">
        <v>0</v>
      </c>
      <c r="CP186" s="94">
        <v>0</v>
      </c>
      <c r="CQ186" s="22"/>
      <c r="CR186" s="30"/>
      <c r="CS186" s="30"/>
      <c r="CT186" s="22"/>
      <c r="CU186" s="22"/>
      <c r="CV186" s="22"/>
      <c r="CW186" s="22"/>
      <c r="CX186" s="22"/>
      <c r="CY186" s="22"/>
      <c r="CZ186" s="22"/>
      <c r="DA186" s="22"/>
      <c r="DB186" s="22"/>
      <c r="DC186" s="13"/>
      <c r="DD186" s="105">
        <v>6.8000000000000005E-2</v>
      </c>
      <c r="DE186" s="105">
        <v>6.8000000000000005E-2</v>
      </c>
      <c r="DF186" s="106">
        <v>0</v>
      </c>
      <c r="DG186" s="94">
        <v>0</v>
      </c>
      <c r="DH186" s="22"/>
      <c r="DI186" s="30"/>
      <c r="DJ186" s="30"/>
      <c r="DK186" s="22"/>
      <c r="DL186" s="22"/>
      <c r="DM186" s="22"/>
      <c r="DN186" s="22"/>
      <c r="DO186" s="22"/>
      <c r="DP186" s="22"/>
      <c r="DQ186" s="22"/>
      <c r="DR186" s="22"/>
      <c r="DS186" s="22"/>
      <c r="DT186" s="13"/>
      <c r="DU186" s="105">
        <v>6.8000000000000005E-2</v>
      </c>
      <c r="DV186" s="105">
        <v>6.8000000000000005E-2</v>
      </c>
      <c r="DW186" s="106">
        <v>0</v>
      </c>
      <c r="DX186" s="94">
        <v>0</v>
      </c>
      <c r="DY186" s="22"/>
      <c r="DZ186" s="30"/>
      <c r="EA186" s="30"/>
      <c r="EB186" s="22"/>
      <c r="EC186" s="22"/>
      <c r="ED186" s="22"/>
      <c r="EE186" s="22"/>
      <c r="EF186" s="22"/>
      <c r="EG186" s="22"/>
      <c r="EH186" s="22"/>
      <c r="EI186" s="22"/>
      <c r="EJ186" s="22"/>
      <c r="EK186" s="13"/>
      <c r="EL186" s="105">
        <v>0</v>
      </c>
      <c r="EM186" s="105"/>
      <c r="EN186" s="106" t="s">
        <v>589</v>
      </c>
      <c r="EO186" s="94" t="s">
        <v>589</v>
      </c>
      <c r="EP186" s="22"/>
      <c r="EQ186" s="30"/>
      <c r="ER186" s="30"/>
      <c r="ES186" s="22"/>
      <c r="ET186" s="22"/>
      <c r="EU186" s="22"/>
      <c r="EV186" s="22"/>
      <c r="EW186" s="22"/>
      <c r="EX186" s="22"/>
      <c r="EY186" s="22"/>
      <c r="EZ186" s="22"/>
      <c r="FA186" s="22"/>
      <c r="FB186" s="13"/>
      <c r="FC186" s="105" vm="454">
        <v>6.8000000000000005E-2</v>
      </c>
      <c r="FD186" s="105" vm="454">
        <v>6.8000000000000005E-2</v>
      </c>
      <c r="FE186" s="106">
        <v>0</v>
      </c>
      <c r="FF186" s="94">
        <v>0</v>
      </c>
      <c r="FG186" s="22"/>
      <c r="FH186" s="30"/>
      <c r="FI186" s="30"/>
      <c r="FJ186" s="22"/>
      <c r="FK186" s="22"/>
      <c r="FL186" s="22"/>
      <c r="FM186" s="22"/>
      <c r="FN186" s="22"/>
      <c r="FO186" s="22"/>
      <c r="FP186" s="22"/>
      <c r="FQ186" s="22"/>
      <c r="FR186" s="22"/>
      <c r="FS186" s="13"/>
    </row>
    <row r="187" spans="1:175" x14ac:dyDescent="0.2">
      <c r="A187" s="42">
        <v>762</v>
      </c>
      <c r="B187" s="46" t="str">
        <f t="shared" si="94"/>
        <v>Umwandlungssatz M65 für überobligatorische Altersguthaben</v>
      </c>
      <c r="C187" s="46"/>
      <c r="D187" s="46"/>
      <c r="E187" s="46"/>
      <c r="F187" s="105">
        <f t="shared" si="97"/>
        <v>5.1228080671980487E-2</v>
      </c>
      <c r="G187" s="105">
        <f t="shared" si="97"/>
        <v>5.2159097779182602E-2</v>
      </c>
      <c r="H187" s="106">
        <f t="shared" si="95"/>
        <v>-9.310171072021145E-4</v>
      </c>
      <c r="I187" s="94">
        <f t="shared" si="96"/>
        <v>-1.7849563102943389E-2</v>
      </c>
      <c r="J187" s="22"/>
      <c r="K187" s="30"/>
      <c r="L187" s="30"/>
      <c r="M187" s="22"/>
      <c r="N187" s="22"/>
      <c r="O187" s="22"/>
      <c r="P187" s="22"/>
      <c r="Q187" s="22"/>
      <c r="R187" s="22"/>
      <c r="S187" s="22"/>
      <c r="T187" s="22"/>
      <c r="U187" s="22"/>
      <c r="V187" s="13"/>
      <c r="W187" s="105">
        <v>5.2510000000000001E-2</v>
      </c>
      <c r="X187" s="105" vm="42">
        <v>5.4080000000000003E-2</v>
      </c>
      <c r="Y187" s="106">
        <v>-1.5700000000000019E-3</v>
      </c>
      <c r="Z187" s="94">
        <v>-2.9031065088757413E-2</v>
      </c>
      <c r="AA187" s="22"/>
      <c r="AB187" s="30"/>
      <c r="AC187" s="30"/>
      <c r="AD187" s="22"/>
      <c r="AE187" s="22"/>
      <c r="AF187" s="22"/>
      <c r="AG187" s="22"/>
      <c r="AH187" s="22"/>
      <c r="AI187" s="22"/>
      <c r="AJ187" s="22"/>
      <c r="AK187" s="22"/>
      <c r="AL187" s="22"/>
      <c r="AM187" s="13"/>
      <c r="AN187" s="105">
        <v>0.05</v>
      </c>
      <c r="AO187" s="105" vm="94">
        <v>0.05</v>
      </c>
      <c r="AP187" s="106">
        <v>0</v>
      </c>
      <c r="AQ187" s="94">
        <v>0</v>
      </c>
      <c r="AR187" s="22"/>
      <c r="AS187" s="30"/>
      <c r="AT187" s="30"/>
      <c r="AU187" s="22"/>
      <c r="AV187" s="22"/>
      <c r="AW187" s="22"/>
      <c r="AX187" s="22"/>
      <c r="AY187" s="22"/>
      <c r="AZ187" s="22"/>
      <c r="BA187" s="22"/>
      <c r="BB187" s="22"/>
      <c r="BC187" s="22"/>
      <c r="BD187" s="13"/>
      <c r="BE187" s="105">
        <v>4.9000000000000002E-2</v>
      </c>
      <c r="BF187" s="105" vm="146">
        <v>5.1230000000000005E-2</v>
      </c>
      <c r="BG187" s="106">
        <v>-2.2300000000000028E-3</v>
      </c>
      <c r="BH187" s="94">
        <v>-4.3529182119851684E-2</v>
      </c>
      <c r="BI187" s="22"/>
      <c r="BJ187" s="30"/>
      <c r="BK187" s="30"/>
      <c r="BL187" s="22"/>
      <c r="BM187" s="22"/>
      <c r="BN187" s="22"/>
      <c r="BO187" s="22"/>
      <c r="BP187" s="22"/>
      <c r="BQ187" s="22"/>
      <c r="BR187" s="22"/>
      <c r="BS187" s="22"/>
      <c r="BT187" s="22"/>
      <c r="BU187" s="13"/>
      <c r="BV187" s="105">
        <v>4.9105500000000003E-2</v>
      </c>
      <c r="BW187" s="105" vm="196">
        <v>5.11548E-2</v>
      </c>
      <c r="BX187" s="106">
        <v>-2.049299999999997E-3</v>
      </c>
      <c r="BY187" s="94">
        <v>-4.0060756761828742E-2</v>
      </c>
      <c r="BZ187" s="22"/>
      <c r="CA187" s="30"/>
      <c r="CB187" s="30"/>
      <c r="CC187" s="22"/>
      <c r="CD187" s="22"/>
      <c r="CE187" s="22"/>
      <c r="CF187" s="22"/>
      <c r="CG187" s="22"/>
      <c r="CH187" s="22"/>
      <c r="CI187" s="22"/>
      <c r="CJ187" s="22"/>
      <c r="CK187" s="22"/>
      <c r="CL187" s="13"/>
      <c r="CM187" s="105">
        <v>5.0700000000000002E-2</v>
      </c>
      <c r="CN187" s="105" vm="247">
        <v>5.3159999999999999E-2</v>
      </c>
      <c r="CO187" s="106">
        <v>-2.4599999999999969E-3</v>
      </c>
      <c r="CP187" s="94">
        <v>-4.6275395033860023E-2</v>
      </c>
      <c r="CQ187" s="22"/>
      <c r="CR187" s="30"/>
      <c r="CS187" s="30"/>
      <c r="CT187" s="22"/>
      <c r="CU187" s="22"/>
      <c r="CV187" s="22"/>
      <c r="CW187" s="22"/>
      <c r="CX187" s="22"/>
      <c r="CY187" s="22"/>
      <c r="CZ187" s="22"/>
      <c r="DA187" s="22"/>
      <c r="DB187" s="22"/>
      <c r="DC187" s="13"/>
      <c r="DD187" s="105">
        <v>5.2389999999999999E-2</v>
      </c>
      <c r="DE187" s="105" vm="298">
        <v>5.3200000000000004E-2</v>
      </c>
      <c r="DF187" s="106">
        <v>-8.1000000000000516E-4</v>
      </c>
      <c r="DG187" s="94">
        <v>-1.5225563909774587E-2</v>
      </c>
      <c r="DH187" s="22"/>
      <c r="DI187" s="30"/>
      <c r="DJ187" s="30"/>
      <c r="DK187" s="22"/>
      <c r="DL187" s="22"/>
      <c r="DM187" s="22"/>
      <c r="DN187" s="22"/>
      <c r="DO187" s="22"/>
      <c r="DP187" s="22"/>
      <c r="DQ187" s="22"/>
      <c r="DR187" s="22"/>
      <c r="DS187" s="22"/>
      <c r="DT187" s="13"/>
      <c r="DU187" s="105">
        <v>5.1299999999999998E-2</v>
      </c>
      <c r="DV187" s="105" vm="350">
        <v>5.2999999999999999E-2</v>
      </c>
      <c r="DW187" s="106">
        <v>-1.7000000000000001E-3</v>
      </c>
      <c r="DX187" s="94">
        <v>-3.20754716981132E-2</v>
      </c>
      <c r="DY187" s="22"/>
      <c r="DZ187" s="30"/>
      <c r="EA187" s="30"/>
      <c r="EB187" s="22"/>
      <c r="EC187" s="22"/>
      <c r="ED187" s="22"/>
      <c r="EE187" s="22"/>
      <c r="EF187" s="22"/>
      <c r="EG187" s="22"/>
      <c r="EH187" s="22"/>
      <c r="EI187" s="22"/>
      <c r="EJ187" s="22"/>
      <c r="EK187" s="13"/>
      <c r="EL187" s="105">
        <v>4.6500000000000007E-2</v>
      </c>
      <c r="EM187" s="105" vm="402">
        <v>4.6500000000000007E-2</v>
      </c>
      <c r="EN187" s="106">
        <v>0</v>
      </c>
      <c r="EO187" s="94">
        <v>0</v>
      </c>
      <c r="EP187" s="22"/>
      <c r="EQ187" s="30"/>
      <c r="ER187" s="30"/>
      <c r="ES187" s="22"/>
      <c r="ET187" s="22"/>
      <c r="EU187" s="22"/>
      <c r="EV187" s="22"/>
      <c r="EW187" s="22"/>
      <c r="EX187" s="22"/>
      <c r="EY187" s="22"/>
      <c r="EZ187" s="22"/>
      <c r="FA187" s="22"/>
      <c r="FB187" s="13"/>
      <c r="FC187" s="105" vm="454">
        <v>6.8000000000000005E-2</v>
      </c>
      <c r="FD187" s="105" vm="454">
        <v>6.8000000000000005E-2</v>
      </c>
      <c r="FE187" s="106">
        <v>0</v>
      </c>
      <c r="FF187" s="94">
        <v>0</v>
      </c>
      <c r="FG187" s="22"/>
      <c r="FH187" s="30"/>
      <c r="FI187" s="30"/>
      <c r="FJ187" s="22"/>
      <c r="FK187" s="22"/>
      <c r="FL187" s="22"/>
      <c r="FM187" s="22"/>
      <c r="FN187" s="22"/>
      <c r="FO187" s="22"/>
      <c r="FP187" s="22"/>
      <c r="FQ187" s="22"/>
      <c r="FR187" s="22"/>
      <c r="FS187" s="13"/>
    </row>
    <row r="188" spans="1:175" x14ac:dyDescent="0.2">
      <c r="A188" s="42" t="s">
        <v>458</v>
      </c>
      <c r="B188" s="46" t="str">
        <f t="shared" si="94"/>
        <v>Umwandlungssatz F64 für obligatorische Altersguthaben</v>
      </c>
      <c r="C188" s="46"/>
      <c r="D188" s="46"/>
      <c r="E188" s="46"/>
      <c r="F188" s="105">
        <f t="shared" si="97"/>
        <v>6.8000000000000005E-2</v>
      </c>
      <c r="G188" s="105">
        <f t="shared" si="97"/>
        <v>6.8000000000000019E-2</v>
      </c>
      <c r="H188" s="106">
        <f t="shared" ref="H188" si="102">+IFERROR(F188-G188,"")</f>
        <v>-1.3877787807814457E-17</v>
      </c>
      <c r="I188" s="94">
        <f t="shared" ref="I188" si="103">+IFERROR(F188/G188-1,"")</f>
        <v>-2.2204460492503131E-16</v>
      </c>
      <c r="J188" s="22"/>
      <c r="K188" s="30"/>
      <c r="L188" s="30"/>
      <c r="M188" s="22"/>
      <c r="N188" s="22"/>
      <c r="O188" s="22"/>
      <c r="P188" s="22"/>
      <c r="Q188" s="22"/>
      <c r="R188" s="22"/>
      <c r="S188" s="22"/>
      <c r="T188" s="22"/>
      <c r="U188" s="22"/>
      <c r="V188" s="13"/>
      <c r="W188" s="105">
        <v>6.8000000000000005E-2</v>
      </c>
      <c r="X188" s="105">
        <v>6.8000000000000005E-2</v>
      </c>
      <c r="Y188" s="106">
        <v>0</v>
      </c>
      <c r="Z188" s="94">
        <v>0</v>
      </c>
      <c r="AA188" s="22"/>
      <c r="AB188" s="30"/>
      <c r="AC188" s="30"/>
      <c r="AD188" s="22"/>
      <c r="AE188" s="22"/>
      <c r="AF188" s="22"/>
      <c r="AG188" s="22"/>
      <c r="AH188" s="22"/>
      <c r="AI188" s="22"/>
      <c r="AJ188" s="22"/>
      <c r="AK188" s="22"/>
      <c r="AL188" s="22"/>
      <c r="AM188" s="13"/>
      <c r="AN188" s="105">
        <v>6.8000000000000005E-2</v>
      </c>
      <c r="AO188" s="105">
        <v>6.8000000000000005E-2</v>
      </c>
      <c r="AP188" s="106">
        <v>0</v>
      </c>
      <c r="AQ188" s="94">
        <v>0</v>
      </c>
      <c r="AR188" s="22"/>
      <c r="AS188" s="30"/>
      <c r="AT188" s="30"/>
      <c r="AU188" s="22"/>
      <c r="AV188" s="22"/>
      <c r="AW188" s="22"/>
      <c r="AX188" s="22"/>
      <c r="AY188" s="22"/>
      <c r="AZ188" s="22"/>
      <c r="BA188" s="22"/>
      <c r="BB188" s="22"/>
      <c r="BC188" s="22"/>
      <c r="BD188" s="13"/>
      <c r="BE188" s="105">
        <v>6.8000000000000005E-2</v>
      </c>
      <c r="BF188" s="105">
        <v>6.8000000000000005E-2</v>
      </c>
      <c r="BG188" s="106">
        <v>0</v>
      </c>
      <c r="BH188" s="94">
        <v>0</v>
      </c>
      <c r="BI188" s="22"/>
      <c r="BJ188" s="30"/>
      <c r="BK188" s="30"/>
      <c r="BL188" s="22"/>
      <c r="BM188" s="22"/>
      <c r="BN188" s="22"/>
      <c r="BO188" s="22"/>
      <c r="BP188" s="22"/>
      <c r="BQ188" s="22"/>
      <c r="BR188" s="22"/>
      <c r="BS188" s="22"/>
      <c r="BT188" s="22"/>
      <c r="BU188" s="13"/>
      <c r="BV188" s="105">
        <v>6.8000000000000005E-2</v>
      </c>
      <c r="BW188" s="105">
        <v>6.8000000000000005E-2</v>
      </c>
      <c r="BX188" s="106">
        <v>0</v>
      </c>
      <c r="BY188" s="94">
        <v>0</v>
      </c>
      <c r="BZ188" s="22"/>
      <c r="CA188" s="30"/>
      <c r="CB188" s="30"/>
      <c r="CC188" s="22"/>
      <c r="CD188" s="22"/>
      <c r="CE188" s="22"/>
      <c r="CF188" s="22"/>
      <c r="CG188" s="22"/>
      <c r="CH188" s="22"/>
      <c r="CI188" s="22"/>
      <c r="CJ188" s="22"/>
      <c r="CK188" s="22"/>
      <c r="CL188" s="13"/>
      <c r="CM188" s="105">
        <v>6.8000000000000005E-2</v>
      </c>
      <c r="CN188" s="105">
        <v>6.8000000000000005E-2</v>
      </c>
      <c r="CO188" s="106">
        <v>0</v>
      </c>
      <c r="CP188" s="94">
        <v>0</v>
      </c>
      <c r="CQ188" s="22"/>
      <c r="CR188" s="30"/>
      <c r="CS188" s="30"/>
      <c r="CT188" s="22"/>
      <c r="CU188" s="22"/>
      <c r="CV188" s="22"/>
      <c r="CW188" s="22"/>
      <c r="CX188" s="22"/>
      <c r="CY188" s="22"/>
      <c r="CZ188" s="22"/>
      <c r="DA188" s="22"/>
      <c r="DB188" s="22"/>
      <c r="DC188" s="13"/>
      <c r="DD188" s="105">
        <v>6.8000000000000005E-2</v>
      </c>
      <c r="DE188" s="105">
        <v>6.8000000000000005E-2</v>
      </c>
      <c r="DF188" s="106">
        <v>0</v>
      </c>
      <c r="DG188" s="94">
        <v>0</v>
      </c>
      <c r="DH188" s="22"/>
      <c r="DI188" s="30"/>
      <c r="DJ188" s="30"/>
      <c r="DK188" s="22"/>
      <c r="DL188" s="22"/>
      <c r="DM188" s="22"/>
      <c r="DN188" s="22"/>
      <c r="DO188" s="22"/>
      <c r="DP188" s="22"/>
      <c r="DQ188" s="22"/>
      <c r="DR188" s="22"/>
      <c r="DS188" s="22"/>
      <c r="DT188" s="13"/>
      <c r="DU188" s="105">
        <v>6.8000000000000005E-2</v>
      </c>
      <c r="DV188" s="105">
        <v>6.8000000000000005E-2</v>
      </c>
      <c r="DW188" s="106">
        <v>0</v>
      </c>
      <c r="DX188" s="94">
        <v>0</v>
      </c>
      <c r="DY188" s="22"/>
      <c r="DZ188" s="30"/>
      <c r="EA188" s="30"/>
      <c r="EB188" s="22"/>
      <c r="EC188" s="22"/>
      <c r="ED188" s="22"/>
      <c r="EE188" s="22"/>
      <c r="EF188" s="22"/>
      <c r="EG188" s="22"/>
      <c r="EH188" s="22"/>
      <c r="EI188" s="22"/>
      <c r="EJ188" s="22"/>
      <c r="EK188" s="13"/>
      <c r="EL188" s="105">
        <v>0</v>
      </c>
      <c r="EM188" s="105"/>
      <c r="EN188" s="106" t="s">
        <v>589</v>
      </c>
      <c r="EO188" s="94" t="s">
        <v>589</v>
      </c>
      <c r="EP188" s="22"/>
      <c r="EQ188" s="30"/>
      <c r="ER188" s="30"/>
      <c r="ES188" s="22"/>
      <c r="ET188" s="22"/>
      <c r="EU188" s="22"/>
      <c r="EV188" s="22"/>
      <c r="EW188" s="22"/>
      <c r="EX188" s="22"/>
      <c r="EY188" s="22"/>
      <c r="EZ188" s="22"/>
      <c r="FA188" s="22"/>
      <c r="FB188" s="13"/>
      <c r="FC188" s="105" vm="455">
        <v>6.8000000000000005E-2</v>
      </c>
      <c r="FD188" s="105" vm="455">
        <v>6.8000000000000005E-2</v>
      </c>
      <c r="FE188" s="106">
        <v>0</v>
      </c>
      <c r="FF188" s="94">
        <v>0</v>
      </c>
      <c r="FG188" s="22"/>
      <c r="FH188" s="30"/>
      <c r="FI188" s="30"/>
      <c r="FJ188" s="22"/>
      <c r="FK188" s="22"/>
      <c r="FL188" s="22"/>
      <c r="FM188" s="22"/>
      <c r="FN188" s="22"/>
      <c r="FO188" s="22"/>
      <c r="FP188" s="22"/>
      <c r="FQ188" s="22"/>
      <c r="FR188" s="22"/>
      <c r="FS188" s="13"/>
    </row>
    <row r="189" spans="1:175" x14ac:dyDescent="0.2">
      <c r="A189" s="42">
        <v>763</v>
      </c>
      <c r="B189" s="46" t="str">
        <f t="shared" si="94"/>
        <v>Umwandlungssatz F64 für überobligatorische Altersguthaben</v>
      </c>
      <c r="C189" s="46"/>
      <c r="D189" s="46"/>
      <c r="E189" s="46"/>
      <c r="F189" s="105">
        <f t="shared" si="97"/>
        <v>5.076933254400557E-2</v>
      </c>
      <c r="G189" s="105">
        <f t="shared" si="97"/>
        <v>5.1407499479814642E-2</v>
      </c>
      <c r="H189" s="106">
        <f t="shared" si="95"/>
        <v>-6.3816693580907163E-4</v>
      </c>
      <c r="I189" s="94">
        <f t="shared" si="96"/>
        <v>-1.2413887900921017E-2</v>
      </c>
      <c r="J189" s="22"/>
      <c r="K189" s="30"/>
      <c r="L189" s="30"/>
      <c r="M189" s="22"/>
      <c r="N189" s="22"/>
      <c r="O189" s="22"/>
      <c r="P189" s="22"/>
      <c r="Q189" s="22"/>
      <c r="R189" s="22"/>
      <c r="S189" s="22"/>
      <c r="T189" s="22"/>
      <c r="U189" s="22"/>
      <c r="V189" s="13"/>
      <c r="W189" s="105">
        <v>5.2491999999999997E-2</v>
      </c>
      <c r="X189" s="105" vm="43">
        <v>5.4029999999999995E-2</v>
      </c>
      <c r="Y189" s="106">
        <v>-1.5379999999999977E-3</v>
      </c>
      <c r="Z189" s="94">
        <v>-2.8465667221913682E-2</v>
      </c>
      <c r="AA189" s="22"/>
      <c r="AB189" s="30"/>
      <c r="AC189" s="30"/>
      <c r="AD189" s="22"/>
      <c r="AE189" s="22"/>
      <c r="AF189" s="22"/>
      <c r="AG189" s="22"/>
      <c r="AH189" s="22"/>
      <c r="AI189" s="22"/>
      <c r="AJ189" s="22"/>
      <c r="AK189" s="22"/>
      <c r="AL189" s="22"/>
      <c r="AM189" s="13"/>
      <c r="AN189" s="105">
        <v>4.8800000000000003E-2</v>
      </c>
      <c r="AO189" s="105" vm="95">
        <v>4.8799999999999996E-2</v>
      </c>
      <c r="AP189" s="106">
        <v>6.9388939039072284E-18</v>
      </c>
      <c r="AQ189" s="94">
        <v>2.2204460492503131E-16</v>
      </c>
      <c r="AR189" s="22"/>
      <c r="AS189" s="30"/>
      <c r="AT189" s="30"/>
      <c r="AU189" s="22"/>
      <c r="AV189" s="22"/>
      <c r="AW189" s="22"/>
      <c r="AX189" s="22"/>
      <c r="AY189" s="22"/>
      <c r="AZ189" s="22"/>
      <c r="BA189" s="22"/>
      <c r="BB189" s="22"/>
      <c r="BC189" s="22"/>
      <c r="BD189" s="13"/>
      <c r="BE189" s="105">
        <v>4.8000000000000001E-2</v>
      </c>
      <c r="BF189" s="105" vm="147">
        <v>4.9779999999999998E-2</v>
      </c>
      <c r="BG189" s="106">
        <v>-1.7799999999999969E-3</v>
      </c>
      <c r="BH189" s="94">
        <v>-3.5757332261952546E-2</v>
      </c>
      <c r="BI189" s="22"/>
      <c r="BJ189" s="30"/>
      <c r="BK189" s="30"/>
      <c r="BL189" s="22"/>
      <c r="BM189" s="22"/>
      <c r="BN189" s="22"/>
      <c r="BO189" s="22"/>
      <c r="BP189" s="22"/>
      <c r="BQ189" s="22"/>
      <c r="BR189" s="22"/>
      <c r="BS189" s="22"/>
      <c r="BT189" s="22"/>
      <c r="BU189" s="13"/>
      <c r="BV189" s="105">
        <v>4.8077799999999997E-2</v>
      </c>
      <c r="BW189" s="105" vm="197">
        <v>5.0075099999999997E-2</v>
      </c>
      <c r="BX189" s="106">
        <v>-1.9973000000000005E-3</v>
      </c>
      <c r="BY189" s="94">
        <v>-3.988609109118102E-2</v>
      </c>
      <c r="BZ189" s="22"/>
      <c r="CA189" s="30"/>
      <c r="CB189" s="30"/>
      <c r="CC189" s="22"/>
      <c r="CD189" s="22"/>
      <c r="CE189" s="22"/>
      <c r="CF189" s="22"/>
      <c r="CG189" s="22"/>
      <c r="CH189" s="22"/>
      <c r="CI189" s="22"/>
      <c r="CJ189" s="22"/>
      <c r="CK189" s="22"/>
      <c r="CL189" s="13"/>
      <c r="CM189" s="105">
        <v>4.9770000000000002E-2</v>
      </c>
      <c r="CN189" s="105" vm="248">
        <v>5.2080000000000001E-2</v>
      </c>
      <c r="CO189" s="106">
        <v>-2.3099999999999996E-3</v>
      </c>
      <c r="CP189" s="94">
        <v>-4.435483870967738E-2</v>
      </c>
      <c r="CQ189" s="22"/>
      <c r="CR189" s="30"/>
      <c r="CS189" s="30"/>
      <c r="CT189" s="22"/>
      <c r="CU189" s="22"/>
      <c r="CV189" s="22"/>
      <c r="CW189" s="22"/>
      <c r="CX189" s="22"/>
      <c r="CY189" s="22"/>
      <c r="CZ189" s="22"/>
      <c r="DA189" s="22"/>
      <c r="DB189" s="22"/>
      <c r="DC189" s="13"/>
      <c r="DD189" s="105">
        <v>5.0700000000000002E-2</v>
      </c>
      <c r="DE189" s="105" vm="299">
        <v>5.0700000000000002E-2</v>
      </c>
      <c r="DF189" s="106">
        <v>0</v>
      </c>
      <c r="DG189" s="94">
        <v>0</v>
      </c>
      <c r="DH189" s="22"/>
      <c r="DI189" s="30"/>
      <c r="DJ189" s="30"/>
      <c r="DK189" s="22"/>
      <c r="DL189" s="22"/>
      <c r="DM189" s="22"/>
      <c r="DN189" s="22"/>
      <c r="DO189" s="22"/>
      <c r="DP189" s="22"/>
      <c r="DQ189" s="22"/>
      <c r="DR189" s="22"/>
      <c r="DS189" s="22"/>
      <c r="DT189" s="13"/>
      <c r="DU189" s="105">
        <v>5.1299999999999998E-2</v>
      </c>
      <c r="DV189" s="105" vm="351">
        <v>5.2999999999999999E-2</v>
      </c>
      <c r="DW189" s="106">
        <v>-1.7000000000000001E-3</v>
      </c>
      <c r="DX189" s="94">
        <v>-3.20754716981132E-2</v>
      </c>
      <c r="DY189" s="22"/>
      <c r="DZ189" s="30"/>
      <c r="EA189" s="30"/>
      <c r="EB189" s="22"/>
      <c r="EC189" s="22"/>
      <c r="ED189" s="22"/>
      <c r="EE189" s="22"/>
      <c r="EF189" s="22"/>
      <c r="EG189" s="22"/>
      <c r="EH189" s="22"/>
      <c r="EI189" s="22"/>
      <c r="EJ189" s="22"/>
      <c r="EK189" s="13"/>
      <c r="EL189" s="105">
        <v>4.6600000000000003E-2</v>
      </c>
      <c r="EM189" s="105" vm="403">
        <v>4.6600000000000003E-2</v>
      </c>
      <c r="EN189" s="106">
        <v>0</v>
      </c>
      <c r="EO189" s="94">
        <v>0</v>
      </c>
      <c r="EP189" s="22"/>
      <c r="EQ189" s="30"/>
      <c r="ER189" s="30"/>
      <c r="ES189" s="22"/>
      <c r="ET189" s="22"/>
      <c r="EU189" s="22"/>
      <c r="EV189" s="22"/>
      <c r="EW189" s="22"/>
      <c r="EX189" s="22"/>
      <c r="EY189" s="22"/>
      <c r="EZ189" s="22"/>
      <c r="FA189" s="22"/>
      <c r="FB189" s="13"/>
      <c r="FC189" s="105" vm="455">
        <v>6.8000000000000005E-2</v>
      </c>
      <c r="FD189" s="105" vm="455">
        <v>6.8000000000000005E-2</v>
      </c>
      <c r="FE189" s="106">
        <v>0</v>
      </c>
      <c r="FF189" s="94">
        <v>0</v>
      </c>
      <c r="FG189" s="22"/>
      <c r="FH189" s="30"/>
      <c r="FI189" s="30"/>
      <c r="FJ189" s="22"/>
      <c r="FK189" s="22"/>
      <c r="FL189" s="22"/>
      <c r="FM189" s="22"/>
      <c r="FN189" s="22"/>
      <c r="FO189" s="22"/>
      <c r="FP189" s="22"/>
      <c r="FQ189" s="22"/>
      <c r="FR189" s="22"/>
      <c r="FS189" s="13"/>
    </row>
    <row r="190" spans="1:175" x14ac:dyDescent="0.2">
      <c r="A190" s="42" t="s">
        <v>592</v>
      </c>
      <c r="B190" s="46" t="str">
        <f t="shared" si="94"/>
        <v>Obligatorischer Rentenmindestumwandlungssatz M65/F64 (Schattenrechnung)</v>
      </c>
      <c r="C190" s="46"/>
      <c r="D190" s="46"/>
      <c r="E190" s="46"/>
      <c r="F190" s="105">
        <f t="shared" si="97"/>
        <v>6.8000000000000005E-2</v>
      </c>
      <c r="G190" s="105">
        <f t="shared" si="97"/>
        <v>6.8000000000000019E-2</v>
      </c>
      <c r="H190" s="106">
        <f t="shared" ref="H190" si="104">+IFERROR(F190-G190,"")</f>
        <v>-1.3877787807814457E-17</v>
      </c>
      <c r="I190" s="94">
        <f t="shared" ref="I190" si="105">+IFERROR(F190/G190-1,"")</f>
        <v>-2.2204460492503131E-16</v>
      </c>
      <c r="J190" s="22"/>
      <c r="K190" s="30"/>
      <c r="L190" s="30"/>
      <c r="M190" s="22"/>
      <c r="N190" s="22"/>
      <c r="O190" s="22"/>
      <c r="P190" s="22"/>
      <c r="Q190" s="22"/>
      <c r="R190" s="22"/>
      <c r="S190" s="22"/>
      <c r="T190" s="22"/>
      <c r="U190" s="22"/>
      <c r="V190" s="13"/>
      <c r="W190" s="105">
        <v>6.8000000000000005E-2</v>
      </c>
      <c r="X190" s="105">
        <v>6.8000000000000005E-2</v>
      </c>
      <c r="Y190" s="106">
        <v>0</v>
      </c>
      <c r="Z190" s="94">
        <v>0</v>
      </c>
      <c r="AA190" s="22"/>
      <c r="AB190" s="30"/>
      <c r="AC190" s="30"/>
      <c r="AD190" s="22"/>
      <c r="AE190" s="22"/>
      <c r="AF190" s="22"/>
      <c r="AG190" s="22"/>
      <c r="AH190" s="22"/>
      <c r="AI190" s="22"/>
      <c r="AJ190" s="22"/>
      <c r="AK190" s="22"/>
      <c r="AL190" s="22"/>
      <c r="AM190" s="13"/>
      <c r="AN190" s="105">
        <v>6.8000000000000005E-2</v>
      </c>
      <c r="AO190" s="105">
        <v>6.8000000000000005E-2</v>
      </c>
      <c r="AP190" s="106">
        <v>0</v>
      </c>
      <c r="AQ190" s="94">
        <v>0</v>
      </c>
      <c r="AR190" s="22"/>
      <c r="AS190" s="30"/>
      <c r="AT190" s="30"/>
      <c r="AU190" s="22"/>
      <c r="AV190" s="22"/>
      <c r="AW190" s="22"/>
      <c r="AX190" s="22"/>
      <c r="AY190" s="22"/>
      <c r="AZ190" s="22"/>
      <c r="BA190" s="22"/>
      <c r="BB190" s="22"/>
      <c r="BC190" s="22"/>
      <c r="BD190" s="13"/>
      <c r="BE190" s="105">
        <v>6.8000000000000005E-2</v>
      </c>
      <c r="BF190" s="105">
        <v>6.8000000000000005E-2</v>
      </c>
      <c r="BG190" s="106">
        <v>0</v>
      </c>
      <c r="BH190" s="94">
        <v>0</v>
      </c>
      <c r="BI190" s="22"/>
      <c r="BJ190" s="30"/>
      <c r="BK190" s="30"/>
      <c r="BL190" s="22"/>
      <c r="BM190" s="22"/>
      <c r="BN190" s="22"/>
      <c r="BO190" s="22"/>
      <c r="BP190" s="22"/>
      <c r="BQ190" s="22"/>
      <c r="BR190" s="22"/>
      <c r="BS190" s="22"/>
      <c r="BT190" s="22"/>
      <c r="BU190" s="13"/>
      <c r="BV190" s="105">
        <v>6.8000000000000005E-2</v>
      </c>
      <c r="BW190" s="105">
        <v>6.8000000000000005E-2</v>
      </c>
      <c r="BX190" s="106">
        <v>0</v>
      </c>
      <c r="BY190" s="94">
        <v>0</v>
      </c>
      <c r="BZ190" s="22"/>
      <c r="CA190" s="30"/>
      <c r="CB190" s="30"/>
      <c r="CC190" s="22"/>
      <c r="CD190" s="22"/>
      <c r="CE190" s="22"/>
      <c r="CF190" s="22"/>
      <c r="CG190" s="22"/>
      <c r="CH190" s="22"/>
      <c r="CI190" s="22"/>
      <c r="CJ190" s="22"/>
      <c r="CK190" s="22"/>
      <c r="CL190" s="13"/>
      <c r="CM190" s="105">
        <v>6.8000000000000005E-2</v>
      </c>
      <c r="CN190" s="105">
        <v>6.8000000000000005E-2</v>
      </c>
      <c r="CO190" s="106">
        <v>0</v>
      </c>
      <c r="CP190" s="94">
        <v>0</v>
      </c>
      <c r="CQ190" s="22"/>
      <c r="CR190" s="30"/>
      <c r="CS190" s="30"/>
      <c r="CT190" s="22"/>
      <c r="CU190" s="22"/>
      <c r="CV190" s="22"/>
      <c r="CW190" s="22"/>
      <c r="CX190" s="22"/>
      <c r="CY190" s="22"/>
      <c r="CZ190" s="22"/>
      <c r="DA190" s="22"/>
      <c r="DB190" s="22"/>
      <c r="DC190" s="13"/>
      <c r="DD190" s="105">
        <v>6.8000000000000005E-2</v>
      </c>
      <c r="DE190" s="105">
        <v>6.8000000000000005E-2</v>
      </c>
      <c r="DF190" s="106">
        <v>0</v>
      </c>
      <c r="DG190" s="94">
        <v>0</v>
      </c>
      <c r="DH190" s="22"/>
      <c r="DI190" s="30"/>
      <c r="DJ190" s="30"/>
      <c r="DK190" s="22"/>
      <c r="DL190" s="22"/>
      <c r="DM190" s="22"/>
      <c r="DN190" s="22"/>
      <c r="DO190" s="22"/>
      <c r="DP190" s="22"/>
      <c r="DQ190" s="22"/>
      <c r="DR190" s="22"/>
      <c r="DS190" s="22"/>
      <c r="DT190" s="13"/>
      <c r="DU190" s="105">
        <v>6.8000000000000005E-2</v>
      </c>
      <c r="DV190" s="105">
        <v>6.8000000000000005E-2</v>
      </c>
      <c r="DW190" s="106">
        <v>0</v>
      </c>
      <c r="DX190" s="94">
        <v>0</v>
      </c>
      <c r="DY190" s="22"/>
      <c r="DZ190" s="30"/>
      <c r="EA190" s="30"/>
      <c r="EB190" s="22"/>
      <c r="EC190" s="22"/>
      <c r="ED190" s="22"/>
      <c r="EE190" s="22"/>
      <c r="EF190" s="22"/>
      <c r="EG190" s="22"/>
      <c r="EH190" s="22"/>
      <c r="EI190" s="22"/>
      <c r="EJ190" s="22"/>
      <c r="EK190" s="13"/>
      <c r="EL190" s="105">
        <v>6.8000000000000005E-2</v>
      </c>
      <c r="EM190" s="105">
        <v>6.8000000000000005E-2</v>
      </c>
      <c r="EN190" s="106">
        <v>0</v>
      </c>
      <c r="EO190" s="94">
        <v>0</v>
      </c>
      <c r="EP190" s="22"/>
      <c r="EQ190" s="30"/>
      <c r="ER190" s="30"/>
      <c r="ES190" s="22"/>
      <c r="ET190" s="22"/>
      <c r="EU190" s="22"/>
      <c r="EV190" s="22"/>
      <c r="EW190" s="22"/>
      <c r="EX190" s="22"/>
      <c r="EY190" s="22"/>
      <c r="EZ190" s="22"/>
      <c r="FA190" s="22"/>
      <c r="FB190" s="13"/>
      <c r="FC190" s="105">
        <v>6.8000000000000005E-2</v>
      </c>
      <c r="FD190" s="105">
        <v>6.8000000000000005E-2</v>
      </c>
      <c r="FE190" s="106">
        <v>0</v>
      </c>
      <c r="FF190" s="94">
        <v>0</v>
      </c>
      <c r="FG190" s="22"/>
      <c r="FH190" s="30"/>
      <c r="FI190" s="30"/>
      <c r="FJ190" s="22"/>
      <c r="FK190" s="22"/>
      <c r="FL190" s="22"/>
      <c r="FM190" s="22"/>
      <c r="FN190" s="22"/>
      <c r="FO190" s="22"/>
      <c r="FP190" s="22"/>
      <c r="FQ190" s="22"/>
      <c r="FR190" s="22"/>
      <c r="FS190" s="13"/>
    </row>
    <row r="191" spans="1:175" x14ac:dyDescent="0.2">
      <c r="A191" s="42"/>
      <c r="B191" s="46"/>
      <c r="C191" s="46"/>
      <c r="D191" s="46"/>
      <c r="E191" s="46"/>
      <c r="F191" s="80"/>
      <c r="G191" s="80"/>
      <c r="H191" s="93"/>
      <c r="I191" s="94"/>
      <c r="J191" s="22"/>
      <c r="K191" s="30"/>
      <c r="L191" s="30"/>
      <c r="M191" s="22"/>
      <c r="N191" s="22"/>
      <c r="O191" s="22"/>
      <c r="P191" s="22"/>
      <c r="Q191" s="22"/>
      <c r="R191" s="22"/>
      <c r="S191" s="22"/>
      <c r="T191" s="22"/>
      <c r="U191" s="22"/>
      <c r="V191" s="13"/>
      <c r="W191" s="80"/>
      <c r="X191" s="80"/>
      <c r="Y191" s="93"/>
      <c r="Z191" s="94"/>
      <c r="AA191" s="22"/>
      <c r="AB191" s="30"/>
      <c r="AC191" s="30"/>
      <c r="AD191" s="22"/>
      <c r="AE191" s="22"/>
      <c r="AF191" s="22"/>
      <c r="AG191" s="22"/>
      <c r="AH191" s="22"/>
      <c r="AI191" s="22"/>
      <c r="AJ191" s="22"/>
      <c r="AK191" s="22"/>
      <c r="AL191" s="22"/>
      <c r="AM191" s="13"/>
      <c r="AN191" s="80"/>
      <c r="AO191" s="80"/>
      <c r="AP191" s="93"/>
      <c r="AQ191" s="94"/>
      <c r="AR191" s="22"/>
      <c r="AS191" s="30"/>
      <c r="AT191" s="30"/>
      <c r="AU191" s="22"/>
      <c r="AV191" s="22"/>
      <c r="AW191" s="22"/>
      <c r="AX191" s="22"/>
      <c r="AY191" s="22"/>
      <c r="AZ191" s="22"/>
      <c r="BA191" s="22"/>
      <c r="BB191" s="22"/>
      <c r="BC191" s="22"/>
      <c r="BD191" s="13"/>
      <c r="BE191" s="80"/>
      <c r="BF191" s="80"/>
      <c r="BG191" s="93"/>
      <c r="BH191" s="94"/>
      <c r="BI191" s="22"/>
      <c r="BJ191" s="30"/>
      <c r="BK191" s="30"/>
      <c r="BL191" s="22"/>
      <c r="BM191" s="22"/>
      <c r="BN191" s="22"/>
      <c r="BO191" s="22"/>
      <c r="BP191" s="22"/>
      <c r="BQ191" s="22"/>
      <c r="BR191" s="22"/>
      <c r="BS191" s="22"/>
      <c r="BT191" s="22"/>
      <c r="BU191" s="13"/>
      <c r="BV191" s="80"/>
      <c r="BW191" s="80"/>
      <c r="BX191" s="93"/>
      <c r="BY191" s="94"/>
      <c r="BZ191" s="22"/>
      <c r="CA191" s="30"/>
      <c r="CB191" s="30"/>
      <c r="CC191" s="22"/>
      <c r="CD191" s="22"/>
      <c r="CE191" s="22"/>
      <c r="CF191" s="22"/>
      <c r="CG191" s="22"/>
      <c r="CH191" s="22"/>
      <c r="CI191" s="22"/>
      <c r="CJ191" s="22"/>
      <c r="CK191" s="22"/>
      <c r="CL191" s="13"/>
      <c r="CM191" s="80"/>
      <c r="CN191" s="80"/>
      <c r="CO191" s="93"/>
      <c r="CP191" s="94"/>
      <c r="CQ191" s="22"/>
      <c r="CR191" s="30"/>
      <c r="CS191" s="30"/>
      <c r="CT191" s="22"/>
      <c r="CU191" s="22"/>
      <c r="CV191" s="22"/>
      <c r="CW191" s="22"/>
      <c r="CX191" s="22"/>
      <c r="CY191" s="22"/>
      <c r="CZ191" s="22"/>
      <c r="DA191" s="22"/>
      <c r="DB191" s="22"/>
      <c r="DC191" s="13"/>
      <c r="DD191" s="80"/>
      <c r="DE191" s="80"/>
      <c r="DF191" s="93"/>
      <c r="DG191" s="94"/>
      <c r="DH191" s="22"/>
      <c r="DI191" s="30"/>
      <c r="DJ191" s="30"/>
      <c r="DK191" s="22"/>
      <c r="DL191" s="22"/>
      <c r="DM191" s="22"/>
      <c r="DN191" s="22"/>
      <c r="DO191" s="22"/>
      <c r="DP191" s="22"/>
      <c r="DQ191" s="22"/>
      <c r="DR191" s="22"/>
      <c r="DS191" s="22"/>
      <c r="DT191" s="13"/>
      <c r="DU191" s="80"/>
      <c r="DV191" s="80"/>
      <c r="DW191" s="93"/>
      <c r="DX191" s="94"/>
      <c r="DY191" s="22"/>
      <c r="DZ191" s="30"/>
      <c r="EA191" s="30"/>
      <c r="EB191" s="22"/>
      <c r="EC191" s="22"/>
      <c r="ED191" s="22"/>
      <c r="EE191" s="22"/>
      <c r="EF191" s="22"/>
      <c r="EG191" s="22"/>
      <c r="EH191" s="22"/>
      <c r="EI191" s="22"/>
      <c r="EJ191" s="22"/>
      <c r="EK191" s="13"/>
      <c r="EL191" s="80"/>
      <c r="EM191" s="80"/>
      <c r="EN191" s="93"/>
      <c r="EO191" s="94"/>
      <c r="EP191" s="22"/>
      <c r="EQ191" s="30"/>
      <c r="ER191" s="30"/>
      <c r="ES191" s="22"/>
      <c r="ET191" s="22"/>
      <c r="EU191" s="22"/>
      <c r="EV191" s="22"/>
      <c r="EW191" s="22"/>
      <c r="EX191" s="22"/>
      <c r="EY191" s="22"/>
      <c r="EZ191" s="22"/>
      <c r="FA191" s="22"/>
      <c r="FB191" s="13"/>
      <c r="FC191" s="80"/>
      <c r="FD191" s="80"/>
      <c r="FE191" s="93"/>
      <c r="FF191" s="94"/>
      <c r="FG191" s="22"/>
      <c r="FH191" s="30"/>
      <c r="FI191" s="30"/>
      <c r="FJ191" s="22"/>
      <c r="FK191" s="22"/>
      <c r="FL191" s="22"/>
      <c r="FM191" s="22"/>
      <c r="FN191" s="22"/>
      <c r="FO191" s="22"/>
      <c r="FP191" s="22"/>
      <c r="FQ191" s="22"/>
      <c r="FR191" s="22"/>
      <c r="FS191" s="13"/>
    </row>
    <row r="192" spans="1:175" x14ac:dyDescent="0.2">
      <c r="A192" s="42"/>
      <c r="B192" s="46"/>
      <c r="C192" s="46"/>
      <c r="D192" s="46"/>
      <c r="E192" s="46"/>
      <c r="F192" s="48">
        <f>+F181</f>
        <v>2019</v>
      </c>
      <c r="G192" s="48">
        <f>+F192-1</f>
        <v>2018</v>
      </c>
      <c r="H192" s="84" t="s">
        <v>571</v>
      </c>
      <c r="I192" s="85" t="s">
        <v>572</v>
      </c>
      <c r="J192" s="22"/>
      <c r="K192" s="30"/>
      <c r="L192" s="30"/>
      <c r="M192" s="22"/>
      <c r="N192" s="22"/>
      <c r="O192" s="22"/>
      <c r="P192" s="22"/>
      <c r="Q192" s="22"/>
      <c r="R192" s="22"/>
      <c r="S192" s="22"/>
      <c r="T192" s="22"/>
      <c r="U192" s="22"/>
      <c r="V192" s="13"/>
      <c r="W192" s="48">
        <v>2019</v>
      </c>
      <c r="X192" s="48">
        <v>2018</v>
      </c>
      <c r="Y192" s="84" t="s">
        <v>571</v>
      </c>
      <c r="Z192" s="85" t="s">
        <v>572</v>
      </c>
      <c r="AA192" s="22"/>
      <c r="AB192" s="30"/>
      <c r="AC192" s="30"/>
      <c r="AD192" s="22"/>
      <c r="AE192" s="22"/>
      <c r="AF192" s="22"/>
      <c r="AG192" s="22"/>
      <c r="AH192" s="22"/>
      <c r="AI192" s="22"/>
      <c r="AJ192" s="22"/>
      <c r="AK192" s="22"/>
      <c r="AL192" s="22"/>
      <c r="AM192" s="13"/>
      <c r="AN192" s="48">
        <v>2019</v>
      </c>
      <c r="AO192" s="48">
        <v>2018</v>
      </c>
      <c r="AP192" s="84" t="s">
        <v>571</v>
      </c>
      <c r="AQ192" s="85" t="s">
        <v>572</v>
      </c>
      <c r="AR192" s="22"/>
      <c r="AS192" s="30"/>
      <c r="AT192" s="30"/>
      <c r="AU192" s="22"/>
      <c r="AV192" s="22"/>
      <c r="AW192" s="22"/>
      <c r="AX192" s="22"/>
      <c r="AY192" s="22"/>
      <c r="AZ192" s="22"/>
      <c r="BA192" s="22"/>
      <c r="BB192" s="22"/>
      <c r="BC192" s="22"/>
      <c r="BD192" s="13"/>
      <c r="BE192" s="48">
        <v>2019</v>
      </c>
      <c r="BF192" s="48">
        <v>2018</v>
      </c>
      <c r="BG192" s="84" t="s">
        <v>571</v>
      </c>
      <c r="BH192" s="85" t="s">
        <v>572</v>
      </c>
      <c r="BI192" s="22"/>
      <c r="BJ192" s="30"/>
      <c r="BK192" s="30"/>
      <c r="BL192" s="22"/>
      <c r="BM192" s="22"/>
      <c r="BN192" s="22"/>
      <c r="BO192" s="22"/>
      <c r="BP192" s="22"/>
      <c r="BQ192" s="22"/>
      <c r="BR192" s="22"/>
      <c r="BS192" s="22"/>
      <c r="BT192" s="22"/>
      <c r="BU192" s="13"/>
      <c r="BV192" s="48">
        <v>2019</v>
      </c>
      <c r="BW192" s="48">
        <v>2018</v>
      </c>
      <c r="BX192" s="84" t="s">
        <v>571</v>
      </c>
      <c r="BY192" s="85" t="s">
        <v>572</v>
      </c>
      <c r="BZ192" s="22"/>
      <c r="CA192" s="30"/>
      <c r="CB192" s="30"/>
      <c r="CC192" s="22"/>
      <c r="CD192" s="22"/>
      <c r="CE192" s="22"/>
      <c r="CF192" s="22"/>
      <c r="CG192" s="22"/>
      <c r="CH192" s="22"/>
      <c r="CI192" s="22"/>
      <c r="CJ192" s="22"/>
      <c r="CK192" s="22"/>
      <c r="CL192" s="13"/>
      <c r="CM192" s="48">
        <v>2019</v>
      </c>
      <c r="CN192" s="48">
        <v>2018</v>
      </c>
      <c r="CO192" s="84" t="s">
        <v>571</v>
      </c>
      <c r="CP192" s="85" t="s">
        <v>572</v>
      </c>
      <c r="CQ192" s="22"/>
      <c r="CR192" s="30"/>
      <c r="CS192" s="30"/>
      <c r="CT192" s="22"/>
      <c r="CU192" s="22"/>
      <c r="CV192" s="22"/>
      <c r="CW192" s="22"/>
      <c r="CX192" s="22"/>
      <c r="CY192" s="22"/>
      <c r="CZ192" s="22"/>
      <c r="DA192" s="22"/>
      <c r="DB192" s="22"/>
      <c r="DC192" s="13"/>
      <c r="DD192" s="48">
        <v>2019</v>
      </c>
      <c r="DE192" s="48">
        <v>2018</v>
      </c>
      <c r="DF192" s="84" t="s">
        <v>571</v>
      </c>
      <c r="DG192" s="85" t="s">
        <v>572</v>
      </c>
      <c r="DH192" s="22"/>
      <c r="DI192" s="30"/>
      <c r="DJ192" s="30"/>
      <c r="DK192" s="22"/>
      <c r="DL192" s="22"/>
      <c r="DM192" s="22"/>
      <c r="DN192" s="22"/>
      <c r="DO192" s="22"/>
      <c r="DP192" s="22"/>
      <c r="DQ192" s="22"/>
      <c r="DR192" s="22"/>
      <c r="DS192" s="22"/>
      <c r="DT192" s="13"/>
      <c r="DU192" s="48">
        <v>2019</v>
      </c>
      <c r="DV192" s="48">
        <v>2018</v>
      </c>
      <c r="DW192" s="84" t="s">
        <v>571</v>
      </c>
      <c r="DX192" s="85" t="s">
        <v>572</v>
      </c>
      <c r="DY192" s="22"/>
      <c r="DZ192" s="30"/>
      <c r="EA192" s="30"/>
      <c r="EB192" s="22"/>
      <c r="EC192" s="22"/>
      <c r="ED192" s="22"/>
      <c r="EE192" s="22"/>
      <c r="EF192" s="22"/>
      <c r="EG192" s="22"/>
      <c r="EH192" s="22"/>
      <c r="EI192" s="22"/>
      <c r="EJ192" s="22"/>
      <c r="EK192" s="13"/>
      <c r="EL192" s="48">
        <v>2019</v>
      </c>
      <c r="EM192" s="48">
        <v>2018</v>
      </c>
      <c r="EN192" s="84" t="s">
        <v>571</v>
      </c>
      <c r="EO192" s="85" t="s">
        <v>572</v>
      </c>
      <c r="EP192" s="22"/>
      <c r="EQ192" s="30"/>
      <c r="ER192" s="30"/>
      <c r="ES192" s="22"/>
      <c r="ET192" s="22"/>
      <c r="EU192" s="22"/>
      <c r="EV192" s="22"/>
      <c r="EW192" s="22"/>
      <c r="EX192" s="22"/>
      <c r="EY192" s="22"/>
      <c r="EZ192" s="22"/>
      <c r="FA192" s="22"/>
      <c r="FB192" s="13"/>
      <c r="FC192" s="48">
        <v>2019</v>
      </c>
      <c r="FD192" s="48">
        <v>2018</v>
      </c>
      <c r="FE192" s="84" t="s">
        <v>571</v>
      </c>
      <c r="FF192" s="85" t="s">
        <v>572</v>
      </c>
      <c r="FG192" s="22"/>
      <c r="FH192" s="30"/>
      <c r="FI192" s="30"/>
      <c r="FJ192" s="22"/>
      <c r="FK192" s="22"/>
      <c r="FL192" s="22"/>
      <c r="FM192" s="22"/>
      <c r="FN192" s="22"/>
      <c r="FO192" s="22"/>
      <c r="FP192" s="22"/>
      <c r="FQ192" s="22"/>
      <c r="FR192" s="22"/>
      <c r="FS192" s="13"/>
    </row>
    <row r="193" spans="1:175" x14ac:dyDescent="0.2">
      <c r="A193" s="42">
        <v>764</v>
      </c>
      <c r="B193" s="61" t="str">
        <f>VLOOKUP($A193&amp;B$1,TEXTDF,(SPRCODE="DE")*2+(SPRCODE="FR")*3,FALSE)</f>
        <v>Anzahl Versicherte per 31.12</v>
      </c>
      <c r="C193" s="61"/>
      <c r="D193" s="61"/>
      <c r="E193" s="61"/>
      <c r="F193" s="62">
        <f>+SUBTOTAL(9,F194:F198)</f>
        <v>2420813.42</v>
      </c>
      <c r="G193" s="62">
        <f>+SUBTOTAL(9,G194:G198)</f>
        <v>2427553.09</v>
      </c>
      <c r="H193" s="103">
        <f t="shared" ref="H193:H198" si="106">+IFERROR(F193-G193,"")</f>
        <v>-6739.6699999999255</v>
      </c>
      <c r="I193" s="104">
        <f t="shared" ref="I193:I198" si="107">+IFERROR(F193/G193-1,"")</f>
        <v>-2.7763223913672697E-3</v>
      </c>
      <c r="J193" s="22"/>
      <c r="K193" s="30"/>
      <c r="L193" s="30"/>
      <c r="M193" s="22"/>
      <c r="N193" s="22"/>
      <c r="O193" s="22"/>
      <c r="P193" s="22"/>
      <c r="Q193" s="22"/>
      <c r="R193" s="22"/>
      <c r="S193" s="22"/>
      <c r="T193" s="22"/>
      <c r="U193" s="22"/>
      <c r="V193" s="13"/>
      <c r="W193" s="62">
        <v>679306</v>
      </c>
      <c r="X193" s="62">
        <v>637737</v>
      </c>
      <c r="Y193" s="103">
        <v>41569</v>
      </c>
      <c r="Z193" s="104">
        <v>6.5182042127083673E-2</v>
      </c>
      <c r="AA193" s="22"/>
      <c r="AB193" s="30"/>
      <c r="AC193" s="30"/>
      <c r="AD193" s="22"/>
      <c r="AE193" s="22"/>
      <c r="AF193" s="22"/>
      <c r="AG193" s="22"/>
      <c r="AH193" s="22"/>
      <c r="AI193" s="22"/>
      <c r="AJ193" s="22"/>
      <c r="AK193" s="22"/>
      <c r="AL193" s="22"/>
      <c r="AM193" s="13"/>
      <c r="AN193" s="62">
        <v>505283.36</v>
      </c>
      <c r="AO193" s="62">
        <v>586629.30000000005</v>
      </c>
      <c r="AP193" s="103">
        <v>-81345.940000000061</v>
      </c>
      <c r="AQ193" s="104">
        <v>-0.13866668439506868</v>
      </c>
      <c r="AR193" s="22"/>
      <c r="AS193" s="30"/>
      <c r="AT193" s="30"/>
      <c r="AU193" s="22"/>
      <c r="AV193" s="22"/>
      <c r="AW193" s="22"/>
      <c r="AX193" s="22"/>
      <c r="AY193" s="22"/>
      <c r="AZ193" s="22"/>
      <c r="BA193" s="22"/>
      <c r="BB193" s="22"/>
      <c r="BC193" s="22"/>
      <c r="BD193" s="13"/>
      <c r="BE193" s="62">
        <v>198474</v>
      </c>
      <c r="BF193" s="62">
        <v>202047</v>
      </c>
      <c r="BG193" s="103">
        <v>-3573</v>
      </c>
      <c r="BH193" s="104">
        <v>-1.7684004216840687E-2</v>
      </c>
      <c r="BI193" s="22"/>
      <c r="BJ193" s="30"/>
      <c r="BK193" s="30"/>
      <c r="BL193" s="22"/>
      <c r="BM193" s="22"/>
      <c r="BN193" s="22"/>
      <c r="BO193" s="22"/>
      <c r="BP193" s="22"/>
      <c r="BQ193" s="22"/>
      <c r="BR193" s="22"/>
      <c r="BS193" s="22"/>
      <c r="BT193" s="22"/>
      <c r="BU193" s="13"/>
      <c r="BV193" s="62">
        <v>247411.06</v>
      </c>
      <c r="BW193" s="62">
        <v>234598.79</v>
      </c>
      <c r="BX193" s="103">
        <v>12812.26999999999</v>
      </c>
      <c r="BY193" s="104">
        <v>5.4613538288070362E-2</v>
      </c>
      <c r="BZ193" s="22"/>
      <c r="CA193" s="30"/>
      <c r="CB193" s="30"/>
      <c r="CC193" s="22"/>
      <c r="CD193" s="22"/>
      <c r="CE193" s="22"/>
      <c r="CF193" s="22"/>
      <c r="CG193" s="22"/>
      <c r="CH193" s="22"/>
      <c r="CI193" s="22"/>
      <c r="CJ193" s="22"/>
      <c r="CK193" s="22"/>
      <c r="CL193" s="13"/>
      <c r="CM193" s="62">
        <v>143527</v>
      </c>
      <c r="CN193" s="62">
        <v>144937</v>
      </c>
      <c r="CO193" s="103">
        <v>-1410</v>
      </c>
      <c r="CP193" s="104">
        <v>-9.7283647377826021E-3</v>
      </c>
      <c r="CQ193" s="22"/>
      <c r="CR193" s="30"/>
      <c r="CS193" s="30"/>
      <c r="CT193" s="22"/>
      <c r="CU193" s="22"/>
      <c r="CV193" s="22"/>
      <c r="CW193" s="22"/>
      <c r="CX193" s="22"/>
      <c r="CY193" s="22"/>
      <c r="CZ193" s="22"/>
      <c r="DA193" s="22"/>
      <c r="DB193" s="22"/>
      <c r="DC193" s="13"/>
      <c r="DD193" s="62">
        <v>37270</v>
      </c>
      <c r="DE193" s="62">
        <v>38222</v>
      </c>
      <c r="DF193" s="103">
        <v>-952</v>
      </c>
      <c r="DG193" s="104">
        <v>-2.4907121553032319E-2</v>
      </c>
      <c r="DH193" s="22"/>
      <c r="DI193" s="30"/>
      <c r="DJ193" s="30"/>
      <c r="DK193" s="22"/>
      <c r="DL193" s="22"/>
      <c r="DM193" s="22"/>
      <c r="DN193" s="22"/>
      <c r="DO193" s="22"/>
      <c r="DP193" s="22"/>
      <c r="DQ193" s="22"/>
      <c r="DR193" s="22"/>
      <c r="DS193" s="22"/>
      <c r="DT193" s="13"/>
      <c r="DU193" s="62">
        <v>342017</v>
      </c>
      <c r="DV193" s="62">
        <v>329510</v>
      </c>
      <c r="DW193" s="103">
        <v>12507</v>
      </c>
      <c r="DX193" s="104">
        <v>3.7956359442808951E-2</v>
      </c>
      <c r="DY193" s="22"/>
      <c r="DZ193" s="30"/>
      <c r="EA193" s="30"/>
      <c r="EB193" s="22"/>
      <c r="EC193" s="22"/>
      <c r="ED193" s="22"/>
      <c r="EE193" s="22"/>
      <c r="EF193" s="22"/>
      <c r="EG193" s="22"/>
      <c r="EH193" s="22"/>
      <c r="EI193" s="22"/>
      <c r="EJ193" s="22"/>
      <c r="EK193" s="13"/>
      <c r="EL193" s="62">
        <v>264653</v>
      </c>
      <c r="EM193" s="62">
        <v>250860</v>
      </c>
      <c r="EN193" s="103">
        <v>13793</v>
      </c>
      <c r="EO193" s="104">
        <v>5.4982858965159753E-2</v>
      </c>
      <c r="EP193" s="22"/>
      <c r="EQ193" s="30"/>
      <c r="ER193" s="30"/>
      <c r="ES193" s="22"/>
      <c r="ET193" s="22"/>
      <c r="EU193" s="22"/>
      <c r="EV193" s="22"/>
      <c r="EW193" s="22"/>
      <c r="EX193" s="22"/>
      <c r="EY193" s="22"/>
      <c r="EZ193" s="22"/>
      <c r="FA193" s="22"/>
      <c r="FB193" s="13"/>
      <c r="FC193" s="62">
        <v>2872</v>
      </c>
      <c r="FD193" s="62">
        <v>3012</v>
      </c>
      <c r="FE193" s="103">
        <v>-140</v>
      </c>
      <c r="FF193" s="104">
        <v>-4.6480743691899029E-2</v>
      </c>
      <c r="FG193" s="22"/>
      <c r="FH193" s="30"/>
      <c r="FI193" s="30"/>
      <c r="FJ193" s="22"/>
      <c r="FK193" s="22"/>
      <c r="FL193" s="22"/>
      <c r="FM193" s="22"/>
      <c r="FN193" s="22"/>
      <c r="FO193" s="22"/>
      <c r="FP193" s="22"/>
      <c r="FQ193" s="22"/>
      <c r="FR193" s="22"/>
      <c r="FS193" s="13"/>
    </row>
    <row r="194" spans="1:175" x14ac:dyDescent="0.2">
      <c r="A194" s="42">
        <v>765</v>
      </c>
      <c r="B194" s="46"/>
      <c r="C194" s="86" t="str">
        <f>VLOOKUP($A194&amp;C$1,TEXTDF,(SPRCODE="DE")*2+(SPRCODE="FR")*3,FALSE)</f>
        <v>Anzahl aktive Versicherte</v>
      </c>
      <c r="D194" s="46"/>
      <c r="E194" s="46"/>
      <c r="F194" s="80">
        <f>+SUBTOTAL(9,F195:F196)</f>
        <v>1865440.8599999999</v>
      </c>
      <c r="G194" s="80">
        <f>+SUBTOTAL(9,G195:G196)</f>
        <v>1865340.1750749145</v>
      </c>
      <c r="H194" s="93">
        <f t="shared" si="106"/>
        <v>100.6849250853993</v>
      </c>
      <c r="I194" s="94">
        <f t="shared" si="107"/>
        <v>5.3976709680547685E-5</v>
      </c>
      <c r="J194" s="22"/>
      <c r="K194" s="30"/>
      <c r="L194" s="30"/>
      <c r="M194" s="22"/>
      <c r="N194" s="22"/>
      <c r="O194" s="22"/>
      <c r="P194" s="22"/>
      <c r="Q194" s="22"/>
      <c r="R194" s="22"/>
      <c r="S194" s="22"/>
      <c r="T194" s="22"/>
      <c r="U194" s="22"/>
      <c r="V194" s="13"/>
      <c r="W194" s="80">
        <v>498116</v>
      </c>
      <c r="X194" s="80">
        <v>459997</v>
      </c>
      <c r="Y194" s="93">
        <v>38119</v>
      </c>
      <c r="Z194" s="94">
        <v>8.2867931747381052E-2</v>
      </c>
      <c r="AA194" s="22"/>
      <c r="AB194" s="30"/>
      <c r="AC194" s="30"/>
      <c r="AD194" s="22"/>
      <c r="AE194" s="22"/>
      <c r="AF194" s="22"/>
      <c r="AG194" s="22"/>
      <c r="AH194" s="22"/>
      <c r="AI194" s="22"/>
      <c r="AJ194" s="22"/>
      <c r="AK194" s="22"/>
      <c r="AL194" s="22"/>
      <c r="AM194" s="13"/>
      <c r="AN194" s="80">
        <v>332363.14999999997</v>
      </c>
      <c r="AO194" s="80">
        <v>405236</v>
      </c>
      <c r="AP194" s="93">
        <v>-72872.850000000035</v>
      </c>
      <c r="AQ194" s="94">
        <v>-0.17982817419972563</v>
      </c>
      <c r="AR194" s="22"/>
      <c r="AS194" s="30"/>
      <c r="AT194" s="30"/>
      <c r="AU194" s="22"/>
      <c r="AV194" s="22"/>
      <c r="AW194" s="22"/>
      <c r="AX194" s="22"/>
      <c r="AY194" s="22"/>
      <c r="AZ194" s="22"/>
      <c r="BA194" s="22"/>
      <c r="BB194" s="22"/>
      <c r="BC194" s="22"/>
      <c r="BD194" s="13"/>
      <c r="BE194" s="80">
        <v>153541</v>
      </c>
      <c r="BF194" s="80">
        <v>156681.57507491438</v>
      </c>
      <c r="BG194" s="93">
        <v>-3140.5750749143772</v>
      </c>
      <c r="BH194" s="94">
        <v>-2.0044316464222223E-2</v>
      </c>
      <c r="BI194" s="22"/>
      <c r="BJ194" s="30"/>
      <c r="BK194" s="30"/>
      <c r="BL194" s="22"/>
      <c r="BM194" s="22"/>
      <c r="BN194" s="22"/>
      <c r="BO194" s="22"/>
      <c r="BP194" s="22"/>
      <c r="BQ194" s="22"/>
      <c r="BR194" s="22"/>
      <c r="BS194" s="22"/>
      <c r="BT194" s="22"/>
      <c r="BU194" s="13"/>
      <c r="BV194" s="80">
        <v>211219.71000000002</v>
      </c>
      <c r="BW194" s="80">
        <v>199005.6</v>
      </c>
      <c r="BX194" s="93">
        <v>12214.110000000015</v>
      </c>
      <c r="BY194" s="94">
        <v>6.1375710030270536E-2</v>
      </c>
      <c r="BZ194" s="22"/>
      <c r="CA194" s="30"/>
      <c r="CB194" s="30"/>
      <c r="CC194" s="22"/>
      <c r="CD194" s="22"/>
      <c r="CE194" s="22"/>
      <c r="CF194" s="22"/>
      <c r="CG194" s="22"/>
      <c r="CH194" s="22"/>
      <c r="CI194" s="22"/>
      <c r="CJ194" s="22"/>
      <c r="CK194" s="22"/>
      <c r="CL194" s="13"/>
      <c r="CM194" s="80">
        <v>84791</v>
      </c>
      <c r="CN194" s="80">
        <v>84435</v>
      </c>
      <c r="CO194" s="93">
        <v>356</v>
      </c>
      <c r="CP194" s="94">
        <v>4.216261029194035E-3</v>
      </c>
      <c r="CQ194" s="22"/>
      <c r="CR194" s="30"/>
      <c r="CS194" s="30"/>
      <c r="CT194" s="22"/>
      <c r="CU194" s="22"/>
      <c r="CV194" s="22"/>
      <c r="CW194" s="22"/>
      <c r="CX194" s="22"/>
      <c r="CY194" s="22"/>
      <c r="CZ194" s="22"/>
      <c r="DA194" s="22"/>
      <c r="DB194" s="22"/>
      <c r="DC194" s="13"/>
      <c r="DD194" s="80">
        <v>31427</v>
      </c>
      <c r="DE194" s="80">
        <v>32482</v>
      </c>
      <c r="DF194" s="93">
        <v>-1055</v>
      </c>
      <c r="DG194" s="94">
        <v>-3.2479527122714069E-2</v>
      </c>
      <c r="DH194" s="22"/>
      <c r="DI194" s="30"/>
      <c r="DJ194" s="30"/>
      <c r="DK194" s="22"/>
      <c r="DL194" s="22"/>
      <c r="DM194" s="22"/>
      <c r="DN194" s="22"/>
      <c r="DO194" s="22"/>
      <c r="DP194" s="22"/>
      <c r="DQ194" s="22"/>
      <c r="DR194" s="22"/>
      <c r="DS194" s="22"/>
      <c r="DT194" s="13"/>
      <c r="DU194" s="80">
        <v>299109</v>
      </c>
      <c r="DV194" s="80">
        <v>286761</v>
      </c>
      <c r="DW194" s="93">
        <v>12348</v>
      </c>
      <c r="DX194" s="94">
        <v>4.3060248778599597E-2</v>
      </c>
      <c r="DY194" s="22"/>
      <c r="DZ194" s="30"/>
      <c r="EA194" s="30"/>
      <c r="EB194" s="22"/>
      <c r="EC194" s="22"/>
      <c r="ED194" s="22"/>
      <c r="EE194" s="22"/>
      <c r="EF194" s="22"/>
      <c r="EG194" s="22"/>
      <c r="EH194" s="22"/>
      <c r="EI194" s="22"/>
      <c r="EJ194" s="22"/>
      <c r="EK194" s="13"/>
      <c r="EL194" s="80">
        <v>254874</v>
      </c>
      <c r="EM194" s="80">
        <v>240742</v>
      </c>
      <c r="EN194" s="93">
        <v>14132</v>
      </c>
      <c r="EO194" s="94">
        <v>5.8701846790339962E-2</v>
      </c>
      <c r="EP194" s="22"/>
      <c r="EQ194" s="30"/>
      <c r="ER194" s="30"/>
      <c r="ES194" s="22"/>
      <c r="ET194" s="22"/>
      <c r="EU194" s="22"/>
      <c r="EV194" s="22"/>
      <c r="EW194" s="22"/>
      <c r="EX194" s="22"/>
      <c r="EY194" s="22"/>
      <c r="EZ194" s="22"/>
      <c r="FA194" s="22"/>
      <c r="FB194" s="13"/>
      <c r="FC194" s="80">
        <v>0</v>
      </c>
      <c r="FD194" s="80">
        <v>0</v>
      </c>
      <c r="FE194" s="93">
        <v>0</v>
      </c>
      <c r="FF194" s="94" t="s">
        <v>589</v>
      </c>
      <c r="FG194" s="22"/>
      <c r="FH194" s="30"/>
      <c r="FI194" s="30"/>
      <c r="FJ194" s="22"/>
      <c r="FK194" s="22"/>
      <c r="FL194" s="22"/>
      <c r="FM194" s="22"/>
      <c r="FN194" s="22"/>
      <c r="FO194" s="22"/>
      <c r="FP194" s="22"/>
      <c r="FQ194" s="22"/>
      <c r="FR194" s="22"/>
      <c r="FS194" s="13"/>
    </row>
    <row r="195" spans="1:175" x14ac:dyDescent="0.2">
      <c r="A195" s="42">
        <v>766</v>
      </c>
      <c r="B195" s="46"/>
      <c r="C195" s="46"/>
      <c r="D195" s="79" t="str">
        <f>VLOOKUP($A195&amp;D$1,TEXTDF,(SPRCODE="DE")*2+(SPRCODE="FR")*3,FALSE)</f>
        <v>Anzahl Vollversicherte</v>
      </c>
      <c r="E195" s="74"/>
      <c r="F195" s="75">
        <f>+W195*$G$5+AN195*$H$5+BE195*$I$5+BV195*$K$5+CM195*$L$5+DD195*$M$5+DU195*$N$5+EL195*$P$5+FC195*$Q$5</f>
        <v>781402.64999999991</v>
      </c>
      <c r="G195" s="75">
        <f>+X195*$G$5+AO195*$H$5+BF195*$I$5+BW195*$K$5+CN195*$L$5+DE195*$M$5+DV195*$N$5+EM195*$P$5+FD195*$Q$5</f>
        <v>978953.17507491435</v>
      </c>
      <c r="H195" s="76">
        <f t="shared" si="106"/>
        <v>-197550.52507491445</v>
      </c>
      <c r="I195" s="87">
        <f t="shared" si="107"/>
        <v>-0.20179772649472938</v>
      </c>
      <c r="J195" s="22"/>
      <c r="K195" s="37"/>
      <c r="L195" s="30"/>
      <c r="M195" s="22"/>
      <c r="N195" s="22"/>
      <c r="O195" s="22"/>
      <c r="P195" s="22"/>
      <c r="Q195" s="22"/>
      <c r="R195" s="22"/>
      <c r="S195" s="22"/>
      <c r="T195" s="22"/>
      <c r="U195" s="22"/>
      <c r="V195" s="13"/>
      <c r="W195" s="75">
        <v>378733</v>
      </c>
      <c r="X195" s="75" vm="44">
        <v>352270</v>
      </c>
      <c r="Y195" s="76">
        <v>26463</v>
      </c>
      <c r="Z195" s="87">
        <v>7.5121355778238197E-2</v>
      </c>
      <c r="AA195" s="22"/>
      <c r="AB195" s="37"/>
      <c r="AC195" s="30"/>
      <c r="AD195" s="22"/>
      <c r="AE195" s="22"/>
      <c r="AF195" s="22"/>
      <c r="AG195" s="22"/>
      <c r="AH195" s="22"/>
      <c r="AI195" s="22"/>
      <c r="AJ195" s="22"/>
      <c r="AK195" s="22"/>
      <c r="AL195" s="22"/>
      <c r="AM195" s="13"/>
      <c r="AN195" s="75">
        <v>45748.149999999987</v>
      </c>
      <c r="AO195" s="75" vm="96">
        <v>263282</v>
      </c>
      <c r="AP195" s="76">
        <v>-217533.85</v>
      </c>
      <c r="AQ195" s="87">
        <v>-0.82623897569906035</v>
      </c>
      <c r="AR195" s="22"/>
      <c r="AS195" s="37"/>
      <c r="AT195" s="30"/>
      <c r="AU195" s="22"/>
      <c r="AV195" s="22"/>
      <c r="AW195" s="22"/>
      <c r="AX195" s="22"/>
      <c r="AY195" s="22"/>
      <c r="AZ195" s="22"/>
      <c r="BA195" s="22"/>
      <c r="BB195" s="22"/>
      <c r="BC195" s="22"/>
      <c r="BD195" s="13"/>
      <c r="BE195" s="75">
        <v>116307</v>
      </c>
      <c r="BF195" s="75" vm="148">
        <v>120439.57507491438</v>
      </c>
      <c r="BG195" s="76">
        <v>-4132.5750749143772</v>
      </c>
      <c r="BH195" s="87">
        <v>-3.4312434864901209E-2</v>
      </c>
      <c r="BI195" s="22"/>
      <c r="BJ195" s="37"/>
      <c r="BK195" s="30"/>
      <c r="BL195" s="22"/>
      <c r="BM195" s="22"/>
      <c r="BN195" s="22"/>
      <c r="BO195" s="22"/>
      <c r="BP195" s="22"/>
      <c r="BQ195" s="22"/>
      <c r="BR195" s="22"/>
      <c r="BS195" s="22"/>
      <c r="BT195" s="22"/>
      <c r="BU195" s="13"/>
      <c r="BV195" s="75">
        <v>118703.50000000003</v>
      </c>
      <c r="BW195" s="75" vm="198">
        <v>119932.6</v>
      </c>
      <c r="BX195" s="76">
        <v>-1229.0999999999767</v>
      </c>
      <c r="BY195" s="87">
        <v>-1.0248256103844833E-2</v>
      </c>
      <c r="BZ195" s="22"/>
      <c r="CA195" s="37"/>
      <c r="CB195" s="30"/>
      <c r="CC195" s="22"/>
      <c r="CD195" s="22"/>
      <c r="CE195" s="22"/>
      <c r="CF195" s="22"/>
      <c r="CG195" s="22"/>
      <c r="CH195" s="22"/>
      <c r="CI195" s="22"/>
      <c r="CJ195" s="22"/>
      <c r="CK195" s="22"/>
      <c r="CL195" s="13"/>
      <c r="CM195" s="75">
        <v>81790</v>
      </c>
      <c r="CN195" s="75" vm="249">
        <v>79120</v>
      </c>
      <c r="CO195" s="76">
        <v>2670</v>
      </c>
      <c r="CP195" s="87">
        <v>3.3746208291203228E-2</v>
      </c>
      <c r="CQ195" s="22"/>
      <c r="CR195" s="37"/>
      <c r="CS195" s="30"/>
      <c r="CT195" s="22"/>
      <c r="CU195" s="22"/>
      <c r="CV195" s="22"/>
      <c r="CW195" s="22"/>
      <c r="CX195" s="22"/>
      <c r="CY195" s="22"/>
      <c r="CZ195" s="22"/>
      <c r="DA195" s="22"/>
      <c r="DB195" s="22"/>
      <c r="DC195" s="13"/>
      <c r="DD195" s="75">
        <v>31397</v>
      </c>
      <c r="DE195" s="75" vm="300">
        <v>32447</v>
      </c>
      <c r="DF195" s="76">
        <v>-1050</v>
      </c>
      <c r="DG195" s="87">
        <v>-3.2360464757912877E-2</v>
      </c>
      <c r="DH195" s="22"/>
      <c r="DI195" s="37"/>
      <c r="DJ195" s="30"/>
      <c r="DK195" s="22"/>
      <c r="DL195" s="22"/>
      <c r="DM195" s="22"/>
      <c r="DN195" s="22"/>
      <c r="DO195" s="22"/>
      <c r="DP195" s="22"/>
      <c r="DQ195" s="22"/>
      <c r="DR195" s="22"/>
      <c r="DS195" s="22"/>
      <c r="DT195" s="13"/>
      <c r="DU195" s="75">
        <v>8724</v>
      </c>
      <c r="DV195" s="75" vm="352">
        <v>11462</v>
      </c>
      <c r="DW195" s="76">
        <v>-2738</v>
      </c>
      <c r="DX195" s="87">
        <v>-0.23887628686093176</v>
      </c>
      <c r="DY195" s="22"/>
      <c r="DZ195" s="37"/>
      <c r="EA195" s="30"/>
      <c r="EB195" s="22"/>
      <c r="EC195" s="22"/>
      <c r="ED195" s="22"/>
      <c r="EE195" s="22"/>
      <c r="EF195" s="22"/>
      <c r="EG195" s="22"/>
      <c r="EH195" s="22"/>
      <c r="EI195" s="22"/>
      <c r="EJ195" s="22"/>
      <c r="EK195" s="13"/>
      <c r="EL195" s="75">
        <v>0</v>
      </c>
      <c r="EM195" s="75" vm="404">
        <v>0</v>
      </c>
      <c r="EN195" s="76">
        <v>0</v>
      </c>
      <c r="EO195" s="87" t="s">
        <v>589</v>
      </c>
      <c r="EP195" s="22"/>
      <c r="EQ195" s="37"/>
      <c r="ER195" s="30"/>
      <c r="ES195" s="22"/>
      <c r="ET195" s="22"/>
      <c r="EU195" s="22"/>
      <c r="EV195" s="22"/>
      <c r="EW195" s="22"/>
      <c r="EX195" s="22"/>
      <c r="EY195" s="22"/>
      <c r="EZ195" s="22"/>
      <c r="FA195" s="22"/>
      <c r="FB195" s="13"/>
      <c r="FC195" s="75">
        <v>0</v>
      </c>
      <c r="FD195" s="75" vm="456">
        <v>0</v>
      </c>
      <c r="FE195" s="76">
        <v>0</v>
      </c>
      <c r="FF195" s="87" t="s">
        <v>589</v>
      </c>
      <c r="FG195" s="22"/>
      <c r="FH195" s="37"/>
      <c r="FI195" s="30"/>
      <c r="FJ195" s="22"/>
      <c r="FK195" s="22"/>
      <c r="FL195" s="22"/>
      <c r="FM195" s="22"/>
      <c r="FN195" s="22"/>
      <c r="FO195" s="22"/>
      <c r="FP195" s="22"/>
      <c r="FQ195" s="22"/>
      <c r="FR195" s="22"/>
      <c r="FS195" s="13"/>
    </row>
    <row r="196" spans="1:175" x14ac:dyDescent="0.2">
      <c r="A196" s="42">
        <v>767</v>
      </c>
      <c r="B196" s="46"/>
      <c r="C196" s="46"/>
      <c r="D196" s="79" t="str">
        <f>VLOOKUP($A196&amp;D$1,TEXTDF,(SPRCODE="DE")*2+(SPRCODE="FR")*3,FALSE)</f>
        <v>Anzahl übrige aktive Versicherte</v>
      </c>
      <c r="E196" s="74"/>
      <c r="F196" s="75">
        <f>+W196*$G$5+AN196*$H$5+BE196*$I$5+BV196*$K$5+CM196*$L$5+DD196*$M$5+DU196*$N$5+EL196*$P$5+FC196*$Q$5</f>
        <v>1084038.21</v>
      </c>
      <c r="G196" s="75">
        <f>+X196*$G$5+AO196*$H$5+BF196*$I$5+BW196*$K$5+CN196*$L$5+DE196*$M$5+DV196*$N$5+EM196*$P$5+FD196*$Q$5</f>
        <v>886387</v>
      </c>
      <c r="H196" s="76">
        <f t="shared" si="106"/>
        <v>197651.20999999996</v>
      </c>
      <c r="I196" s="87">
        <f t="shared" si="107"/>
        <v>0.2229852310559608</v>
      </c>
      <c r="J196" s="22"/>
      <c r="K196" s="30"/>
      <c r="L196" s="30"/>
      <c r="M196" s="22"/>
      <c r="N196" s="22"/>
      <c r="O196" s="22"/>
      <c r="P196" s="22"/>
      <c r="Q196" s="22"/>
      <c r="R196" s="22"/>
      <c r="S196" s="22"/>
      <c r="T196" s="22"/>
      <c r="U196" s="22"/>
      <c r="V196" s="13"/>
      <c r="W196" s="75">
        <v>119383</v>
      </c>
      <c r="X196" s="75">
        <v>107727</v>
      </c>
      <c r="Y196" s="76">
        <v>11656</v>
      </c>
      <c r="Z196" s="87">
        <v>0.10819943004075117</v>
      </c>
      <c r="AA196" s="22"/>
      <c r="AB196" s="30"/>
      <c r="AC196" s="30"/>
      <c r="AD196" s="22"/>
      <c r="AE196" s="22"/>
      <c r="AF196" s="22"/>
      <c r="AG196" s="22"/>
      <c r="AH196" s="22"/>
      <c r="AI196" s="22"/>
      <c r="AJ196" s="22"/>
      <c r="AK196" s="22"/>
      <c r="AL196" s="22"/>
      <c r="AM196" s="13"/>
      <c r="AN196" s="75">
        <v>286615</v>
      </c>
      <c r="AO196" s="75">
        <v>141954</v>
      </c>
      <c r="AP196" s="76">
        <v>144661</v>
      </c>
      <c r="AQ196" s="87">
        <v>1.0190695577440581</v>
      </c>
      <c r="AR196" s="22"/>
      <c r="AS196" s="30"/>
      <c r="AT196" s="30"/>
      <c r="AU196" s="22"/>
      <c r="AV196" s="22"/>
      <c r="AW196" s="22"/>
      <c r="AX196" s="22"/>
      <c r="AY196" s="22"/>
      <c r="AZ196" s="22"/>
      <c r="BA196" s="22"/>
      <c r="BB196" s="22"/>
      <c r="BC196" s="22"/>
      <c r="BD196" s="13"/>
      <c r="BE196" s="75">
        <v>37234</v>
      </c>
      <c r="BF196" s="75">
        <v>36242</v>
      </c>
      <c r="BG196" s="76">
        <v>992</v>
      </c>
      <c r="BH196" s="87">
        <v>2.737155786104517E-2</v>
      </c>
      <c r="BI196" s="22"/>
      <c r="BJ196" s="30"/>
      <c r="BK196" s="30"/>
      <c r="BL196" s="22"/>
      <c r="BM196" s="22"/>
      <c r="BN196" s="22"/>
      <c r="BO196" s="22"/>
      <c r="BP196" s="22"/>
      <c r="BQ196" s="22"/>
      <c r="BR196" s="22"/>
      <c r="BS196" s="22"/>
      <c r="BT196" s="22"/>
      <c r="BU196" s="13"/>
      <c r="BV196" s="75">
        <v>92516.21</v>
      </c>
      <c r="BW196" s="75">
        <v>79073</v>
      </c>
      <c r="BX196" s="76">
        <v>13443.210000000006</v>
      </c>
      <c r="BY196" s="87">
        <v>0.1700101172334425</v>
      </c>
      <c r="BZ196" s="22"/>
      <c r="CA196" s="30"/>
      <c r="CB196" s="30"/>
      <c r="CC196" s="22"/>
      <c r="CD196" s="22"/>
      <c r="CE196" s="22"/>
      <c r="CF196" s="22"/>
      <c r="CG196" s="22"/>
      <c r="CH196" s="22"/>
      <c r="CI196" s="22"/>
      <c r="CJ196" s="22"/>
      <c r="CK196" s="22"/>
      <c r="CL196" s="13"/>
      <c r="CM196" s="75">
        <v>3001</v>
      </c>
      <c r="CN196" s="75">
        <v>5315</v>
      </c>
      <c r="CO196" s="76">
        <v>-2314</v>
      </c>
      <c r="CP196" s="87">
        <v>-0.43537158984007529</v>
      </c>
      <c r="CQ196" s="22"/>
      <c r="CR196" s="30"/>
      <c r="CS196" s="30"/>
      <c r="CT196" s="22"/>
      <c r="CU196" s="22"/>
      <c r="CV196" s="22"/>
      <c r="CW196" s="22"/>
      <c r="CX196" s="22"/>
      <c r="CY196" s="22"/>
      <c r="CZ196" s="22"/>
      <c r="DA196" s="22"/>
      <c r="DB196" s="22"/>
      <c r="DC196" s="13"/>
      <c r="DD196" s="75">
        <v>30</v>
      </c>
      <c r="DE196" s="75">
        <v>35</v>
      </c>
      <c r="DF196" s="76">
        <v>-5</v>
      </c>
      <c r="DG196" s="87">
        <v>-0.1428571428571429</v>
      </c>
      <c r="DH196" s="22"/>
      <c r="DI196" s="30"/>
      <c r="DJ196" s="30"/>
      <c r="DK196" s="22"/>
      <c r="DL196" s="22"/>
      <c r="DM196" s="22"/>
      <c r="DN196" s="22"/>
      <c r="DO196" s="22"/>
      <c r="DP196" s="22"/>
      <c r="DQ196" s="22"/>
      <c r="DR196" s="22"/>
      <c r="DS196" s="22"/>
      <c r="DT196" s="13"/>
      <c r="DU196" s="75">
        <v>290385</v>
      </c>
      <c r="DV196" s="75">
        <v>275299</v>
      </c>
      <c r="DW196" s="76">
        <v>15086</v>
      </c>
      <c r="DX196" s="87">
        <v>5.4798600794045749E-2</v>
      </c>
      <c r="DY196" s="22"/>
      <c r="DZ196" s="30"/>
      <c r="EA196" s="30"/>
      <c r="EB196" s="22"/>
      <c r="EC196" s="22"/>
      <c r="ED196" s="22"/>
      <c r="EE196" s="22"/>
      <c r="EF196" s="22"/>
      <c r="EG196" s="22"/>
      <c r="EH196" s="22"/>
      <c r="EI196" s="22"/>
      <c r="EJ196" s="22"/>
      <c r="EK196" s="13"/>
      <c r="EL196" s="75">
        <v>254874</v>
      </c>
      <c r="EM196" s="75">
        <v>240742</v>
      </c>
      <c r="EN196" s="76">
        <v>14132</v>
      </c>
      <c r="EO196" s="87">
        <v>5.8701846790339962E-2</v>
      </c>
      <c r="EP196" s="22"/>
      <c r="EQ196" s="30"/>
      <c r="ER196" s="30"/>
      <c r="ES196" s="22"/>
      <c r="ET196" s="22"/>
      <c r="EU196" s="22"/>
      <c r="EV196" s="22"/>
      <c r="EW196" s="22"/>
      <c r="EX196" s="22"/>
      <c r="EY196" s="22"/>
      <c r="EZ196" s="22"/>
      <c r="FA196" s="22"/>
      <c r="FB196" s="13"/>
      <c r="FC196" s="75">
        <v>0</v>
      </c>
      <c r="FD196" s="75">
        <v>0</v>
      </c>
      <c r="FE196" s="76">
        <v>0</v>
      </c>
      <c r="FF196" s="87" t="s">
        <v>589</v>
      </c>
      <c r="FG196" s="22"/>
      <c r="FH196" s="30"/>
      <c r="FI196" s="30"/>
      <c r="FJ196" s="22"/>
      <c r="FK196" s="22"/>
      <c r="FL196" s="22"/>
      <c r="FM196" s="22"/>
      <c r="FN196" s="22"/>
      <c r="FO196" s="22"/>
      <c r="FP196" s="22"/>
      <c r="FQ196" s="22"/>
      <c r="FR196" s="22"/>
      <c r="FS196" s="13"/>
    </row>
    <row r="197" spans="1:175" x14ac:dyDescent="0.2">
      <c r="A197" s="42">
        <v>768</v>
      </c>
      <c r="B197" s="46"/>
      <c r="C197" s="46" t="str">
        <f>VLOOKUP($A197&amp;C$1,TEXTDF,(SPRCODE="DE")*2+(SPRCODE="FR")*3,FALSE)</f>
        <v>Anzahl Rentenbezüger</v>
      </c>
      <c r="D197" s="46"/>
      <c r="E197" s="46"/>
      <c r="F197" s="80">
        <f t="shared" ref="F197:F198" si="108">+W197*$G$5+AN197*$H$5+BE197*$I$5+BV197*$K$5+CM197*$L$5+DD197*$M$5+DU197*$N$5+EL197*$P$5+FC197*$Q$5</f>
        <v>261267.56</v>
      </c>
      <c r="G197" s="80">
        <f t="shared" ref="G197:G198" si="109">+X197*$G$5+AO197*$H$5+BF197*$I$5+BW197*$K$5+CN197*$L$5+DE197*$M$5+DV197*$N$5+EM197*$P$5+FD197*$Q$5</f>
        <v>259560.91492508561</v>
      </c>
      <c r="H197" s="93">
        <f t="shared" si="106"/>
        <v>1706.6450749143842</v>
      </c>
      <c r="I197" s="94">
        <f t="shared" si="107"/>
        <v>6.5751235135187436E-3</v>
      </c>
      <c r="J197" s="22"/>
      <c r="K197" s="30"/>
      <c r="L197" s="30"/>
      <c r="M197" s="22"/>
      <c r="N197" s="22"/>
      <c r="O197" s="22"/>
      <c r="P197" s="22"/>
      <c r="Q197" s="22"/>
      <c r="R197" s="22"/>
      <c r="S197" s="22"/>
      <c r="T197" s="22"/>
      <c r="U197" s="22"/>
      <c r="V197" s="13"/>
      <c r="W197" s="80">
        <v>83219</v>
      </c>
      <c r="X197" s="80">
        <v>80884</v>
      </c>
      <c r="Y197" s="93">
        <v>2335</v>
      </c>
      <c r="Z197" s="94">
        <v>2.8868503041392657E-2</v>
      </c>
      <c r="AA197" s="22"/>
      <c r="AB197" s="30"/>
      <c r="AC197" s="30"/>
      <c r="AD197" s="22"/>
      <c r="AE197" s="22"/>
      <c r="AF197" s="22"/>
      <c r="AG197" s="22"/>
      <c r="AH197" s="22"/>
      <c r="AI197" s="22"/>
      <c r="AJ197" s="22"/>
      <c r="AK197" s="22"/>
      <c r="AL197" s="22"/>
      <c r="AM197" s="13"/>
      <c r="AN197" s="80">
        <v>68118.209999999992</v>
      </c>
      <c r="AO197" s="80">
        <v>70954.3</v>
      </c>
      <c r="AP197" s="93">
        <v>-2836.0900000000111</v>
      </c>
      <c r="AQ197" s="94">
        <v>-3.9970657169474011E-2</v>
      </c>
      <c r="AR197" s="22"/>
      <c r="AS197" s="30"/>
      <c r="AT197" s="30"/>
      <c r="AU197" s="22"/>
      <c r="AV197" s="22"/>
      <c r="AW197" s="22"/>
      <c r="AX197" s="22"/>
      <c r="AY197" s="22"/>
      <c r="AZ197" s="22"/>
      <c r="BA197" s="22"/>
      <c r="BB197" s="22"/>
      <c r="BC197" s="22"/>
      <c r="BD197" s="13"/>
      <c r="BE197" s="80">
        <v>24105</v>
      </c>
      <c r="BF197" s="80">
        <v>23435.424925085623</v>
      </c>
      <c r="BG197" s="93">
        <v>669.57507491437718</v>
      </c>
      <c r="BH197" s="94">
        <v>2.8571066112722976E-2</v>
      </c>
      <c r="BI197" s="22"/>
      <c r="BJ197" s="30"/>
      <c r="BK197" s="30"/>
      <c r="BL197" s="22"/>
      <c r="BM197" s="22"/>
      <c r="BN197" s="22"/>
      <c r="BO197" s="22"/>
      <c r="BP197" s="22"/>
      <c r="BQ197" s="22"/>
      <c r="BR197" s="22"/>
      <c r="BS197" s="22"/>
      <c r="BT197" s="22"/>
      <c r="BU197" s="13"/>
      <c r="BV197" s="80">
        <v>28419.349999999991</v>
      </c>
      <c r="BW197" s="80">
        <v>27084.189999999995</v>
      </c>
      <c r="BX197" s="93">
        <v>1335.1599999999962</v>
      </c>
      <c r="BY197" s="94">
        <v>4.9296656093462454E-2</v>
      </c>
      <c r="BZ197" s="22"/>
      <c r="CA197" s="30"/>
      <c r="CB197" s="30"/>
      <c r="CC197" s="22"/>
      <c r="CD197" s="22"/>
      <c r="CE197" s="22"/>
      <c r="CF197" s="22"/>
      <c r="CG197" s="22"/>
      <c r="CH197" s="22"/>
      <c r="CI197" s="22"/>
      <c r="CJ197" s="22"/>
      <c r="CK197" s="22"/>
      <c r="CL197" s="13"/>
      <c r="CM197" s="80">
        <v>12837</v>
      </c>
      <c r="CN197" s="80">
        <v>13049</v>
      </c>
      <c r="CO197" s="93">
        <v>-212</v>
      </c>
      <c r="CP197" s="94">
        <v>-1.6246455667100923E-2</v>
      </c>
      <c r="CQ197" s="22"/>
      <c r="CR197" s="30"/>
      <c r="CS197" s="30"/>
      <c r="CT197" s="22"/>
      <c r="CU197" s="22"/>
      <c r="CV197" s="22"/>
      <c r="CW197" s="22"/>
      <c r="CX197" s="22"/>
      <c r="CY197" s="22"/>
      <c r="CZ197" s="22"/>
      <c r="DA197" s="22"/>
      <c r="DB197" s="22"/>
      <c r="DC197" s="13"/>
      <c r="DD197" s="80">
        <v>4985</v>
      </c>
      <c r="DE197" s="80">
        <v>4741</v>
      </c>
      <c r="DF197" s="93">
        <v>244</v>
      </c>
      <c r="DG197" s="94">
        <v>5.1465935456654677E-2</v>
      </c>
      <c r="DH197" s="22"/>
      <c r="DI197" s="30"/>
      <c r="DJ197" s="30"/>
      <c r="DK197" s="22"/>
      <c r="DL197" s="22"/>
      <c r="DM197" s="22"/>
      <c r="DN197" s="22"/>
      <c r="DO197" s="22"/>
      <c r="DP197" s="22"/>
      <c r="DQ197" s="22"/>
      <c r="DR197" s="22"/>
      <c r="DS197" s="22"/>
      <c r="DT197" s="13"/>
      <c r="DU197" s="80">
        <v>29904</v>
      </c>
      <c r="DV197" s="80">
        <v>29424</v>
      </c>
      <c r="DW197" s="93">
        <v>480</v>
      </c>
      <c r="DX197" s="94">
        <v>1.6313213703099461E-2</v>
      </c>
      <c r="DY197" s="22"/>
      <c r="DZ197" s="30"/>
      <c r="EA197" s="30"/>
      <c r="EB197" s="22"/>
      <c r="EC197" s="22"/>
      <c r="ED197" s="22"/>
      <c r="EE197" s="22"/>
      <c r="EF197" s="22"/>
      <c r="EG197" s="22"/>
      <c r="EH197" s="22"/>
      <c r="EI197" s="22"/>
      <c r="EJ197" s="22"/>
      <c r="EK197" s="13"/>
      <c r="EL197" s="80">
        <v>9534.9999999999964</v>
      </c>
      <c r="EM197" s="80">
        <v>9831</v>
      </c>
      <c r="EN197" s="93">
        <v>-296.00000000000364</v>
      </c>
      <c r="EO197" s="94">
        <v>-3.0108839385617259E-2</v>
      </c>
      <c r="EP197" s="22"/>
      <c r="EQ197" s="30"/>
      <c r="ER197" s="30"/>
      <c r="ES197" s="22"/>
      <c r="ET197" s="22"/>
      <c r="EU197" s="22"/>
      <c r="EV197" s="22"/>
      <c r="EW197" s="22"/>
      <c r="EX197" s="22"/>
      <c r="EY197" s="22"/>
      <c r="EZ197" s="22"/>
      <c r="FA197" s="22"/>
      <c r="FB197" s="13"/>
      <c r="FC197" s="80">
        <v>145</v>
      </c>
      <c r="FD197" s="80">
        <v>158</v>
      </c>
      <c r="FE197" s="93">
        <v>-13</v>
      </c>
      <c r="FF197" s="94">
        <v>-8.2278481012658222E-2</v>
      </c>
      <c r="FG197" s="22"/>
      <c r="FH197" s="30"/>
      <c r="FI197" s="30"/>
      <c r="FJ197" s="22"/>
      <c r="FK197" s="22"/>
      <c r="FL197" s="22"/>
      <c r="FM197" s="22"/>
      <c r="FN197" s="22"/>
      <c r="FO197" s="22"/>
      <c r="FP197" s="22"/>
      <c r="FQ197" s="22"/>
      <c r="FR197" s="22"/>
      <c r="FS197" s="13"/>
    </row>
    <row r="198" spans="1:175" x14ac:dyDescent="0.2">
      <c r="A198" s="42">
        <v>769</v>
      </c>
      <c r="B198" s="46"/>
      <c r="C198" s="46" t="str">
        <f>VLOOKUP($A198&amp;C$1,TEXTDF,(SPRCODE="DE")*2+(SPRCODE="FR")*3,FALSE)</f>
        <v>Anzahl Freizügigkeitspolicen</v>
      </c>
      <c r="D198" s="46"/>
      <c r="E198" s="46"/>
      <c r="F198" s="80">
        <f t="shared" si="108"/>
        <v>294105</v>
      </c>
      <c r="G198" s="80">
        <f t="shared" si="109"/>
        <v>302652</v>
      </c>
      <c r="H198" s="93">
        <f t="shared" si="106"/>
        <v>-8547</v>
      </c>
      <c r="I198" s="94">
        <f t="shared" si="107"/>
        <v>-2.8240355259505967E-2</v>
      </c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13"/>
      <c r="W198" s="80">
        <v>97971</v>
      </c>
      <c r="X198" s="80" vm="45">
        <v>96856</v>
      </c>
      <c r="Y198" s="93">
        <v>1115</v>
      </c>
      <c r="Z198" s="94">
        <v>1.1511935244073568E-2</v>
      </c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13"/>
      <c r="AN198" s="80">
        <v>104802</v>
      </c>
      <c r="AO198" s="80" vm="97">
        <v>110439</v>
      </c>
      <c r="AP198" s="93">
        <v>-5637</v>
      </c>
      <c r="AQ198" s="94">
        <v>-5.1041751555157111E-2</v>
      </c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13"/>
      <c r="BE198" s="80">
        <v>20828</v>
      </c>
      <c r="BF198" s="80" vm="149">
        <v>21930</v>
      </c>
      <c r="BG198" s="93">
        <v>-1102</v>
      </c>
      <c r="BH198" s="94">
        <v>-5.0250797993616092E-2</v>
      </c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13"/>
      <c r="BV198" s="80">
        <v>7772</v>
      </c>
      <c r="BW198" s="80" vm="199">
        <v>8509</v>
      </c>
      <c r="BX198" s="93">
        <v>-737</v>
      </c>
      <c r="BY198" s="94">
        <v>-8.6614173228346414E-2</v>
      </c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13"/>
      <c r="CM198" s="80">
        <v>45899</v>
      </c>
      <c r="CN198" s="80" vm="250">
        <v>47453</v>
      </c>
      <c r="CO198" s="93">
        <v>-1554</v>
      </c>
      <c r="CP198" s="94">
        <v>-3.2748192948812482E-2</v>
      </c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13"/>
      <c r="DD198" s="80">
        <v>858</v>
      </c>
      <c r="DE198" s="80" vm="301">
        <v>999</v>
      </c>
      <c r="DF198" s="93">
        <v>-141</v>
      </c>
      <c r="DG198" s="94">
        <v>-0.14114114114114118</v>
      </c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13"/>
      <c r="DU198" s="80">
        <v>13004</v>
      </c>
      <c r="DV198" s="80" vm="353">
        <v>13325</v>
      </c>
      <c r="DW198" s="93">
        <v>-321</v>
      </c>
      <c r="DX198" s="94">
        <v>-2.4090056285178241E-2</v>
      </c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13"/>
      <c r="EL198" s="80">
        <v>244</v>
      </c>
      <c r="EM198" s="80" vm="405">
        <v>287</v>
      </c>
      <c r="EN198" s="93">
        <v>-43</v>
      </c>
      <c r="EO198" s="94">
        <v>-0.14982578397212543</v>
      </c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13"/>
      <c r="FC198" s="80">
        <v>2727</v>
      </c>
      <c r="FD198" s="80" vm="457">
        <v>2854</v>
      </c>
      <c r="FE198" s="93">
        <v>-127</v>
      </c>
      <c r="FF198" s="94">
        <v>-4.449894884372807E-2</v>
      </c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13"/>
    </row>
    <row r="199" spans="1:175" x14ac:dyDescent="0.2">
      <c r="A199" s="42"/>
      <c r="B199" s="46"/>
      <c r="C199" s="46"/>
      <c r="D199" s="46"/>
      <c r="E199" s="46"/>
      <c r="F199" s="80"/>
      <c r="G199" s="80"/>
      <c r="H199" s="93"/>
      <c r="I199" s="94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13"/>
      <c r="W199" s="80"/>
      <c r="X199" s="80"/>
      <c r="Y199" s="93"/>
      <c r="Z199" s="94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13"/>
      <c r="AN199" s="80"/>
      <c r="AO199" s="80"/>
      <c r="AP199" s="93"/>
      <c r="AQ199" s="94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13"/>
      <c r="BE199" s="80"/>
      <c r="BF199" s="80"/>
      <c r="BG199" s="93"/>
      <c r="BH199" s="94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13"/>
      <c r="BV199" s="80"/>
      <c r="BW199" s="80"/>
      <c r="BX199" s="93"/>
      <c r="BY199" s="94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13"/>
      <c r="CM199" s="80"/>
      <c r="CN199" s="80"/>
      <c r="CO199" s="93"/>
      <c r="CP199" s="94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13"/>
      <c r="DD199" s="80"/>
      <c r="DE199" s="80"/>
      <c r="DF199" s="93"/>
      <c r="DG199" s="94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13"/>
      <c r="DU199" s="80"/>
      <c r="DV199" s="80"/>
      <c r="DW199" s="93"/>
      <c r="DX199" s="94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13"/>
      <c r="EL199" s="80"/>
      <c r="EM199" s="80"/>
      <c r="EN199" s="93"/>
      <c r="EO199" s="94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13"/>
      <c r="FC199" s="80"/>
      <c r="FD199" s="80"/>
      <c r="FE199" s="93"/>
      <c r="FF199" s="94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13"/>
    </row>
    <row r="200" spans="1:175" x14ac:dyDescent="0.2">
      <c r="A200" s="42">
        <v>770</v>
      </c>
      <c r="B200" s="46"/>
      <c r="C200" s="46"/>
      <c r="D200" s="46"/>
      <c r="E200" s="46"/>
      <c r="F200" s="46"/>
      <c r="G200" s="46"/>
      <c r="H200" s="47"/>
      <c r="I200" s="47"/>
      <c r="J200" s="22"/>
      <c r="K200" s="108" t="str">
        <f>VLOOKUP($A200&amp;K$1,TEXTDF,(SPRCODE="DE")*2+(SPRCODE="FR")*3,FALSE)</f>
        <v>pro Kopf (CHF)</v>
      </c>
      <c r="L200" s="108" t="str">
        <f>+K200</f>
        <v>pro Kopf (CHF)</v>
      </c>
      <c r="M200" s="46"/>
      <c r="N200" s="46"/>
      <c r="O200" s="22"/>
      <c r="P200" s="22"/>
      <c r="Q200" s="22"/>
      <c r="R200" s="22"/>
      <c r="S200" s="22"/>
      <c r="T200" s="22"/>
      <c r="U200" s="22"/>
      <c r="V200" s="13"/>
      <c r="W200" s="46"/>
      <c r="X200" s="46"/>
      <c r="Y200" s="47"/>
      <c r="Z200" s="47"/>
      <c r="AA200" s="22"/>
      <c r="AB200" s="108" t="s">
        <v>473</v>
      </c>
      <c r="AC200" s="108" t="s">
        <v>473</v>
      </c>
      <c r="AD200" s="46"/>
      <c r="AE200" s="46"/>
      <c r="AF200" s="22"/>
      <c r="AG200" s="22"/>
      <c r="AH200" s="22"/>
      <c r="AI200" s="22"/>
      <c r="AJ200" s="22"/>
      <c r="AK200" s="22"/>
      <c r="AL200" s="22"/>
      <c r="AM200" s="13"/>
      <c r="AN200" s="46"/>
      <c r="AO200" s="46"/>
      <c r="AP200" s="47"/>
      <c r="AQ200" s="47"/>
      <c r="AR200" s="22"/>
      <c r="AS200" s="108" t="s">
        <v>473</v>
      </c>
      <c r="AT200" s="108" t="s">
        <v>473</v>
      </c>
      <c r="AU200" s="46"/>
      <c r="AV200" s="46"/>
      <c r="AW200" s="22"/>
      <c r="AX200" s="22"/>
      <c r="AY200" s="22"/>
      <c r="AZ200" s="22"/>
      <c r="BA200" s="22"/>
      <c r="BB200" s="22"/>
      <c r="BC200" s="22"/>
      <c r="BD200" s="13"/>
      <c r="BE200" s="46"/>
      <c r="BF200" s="46"/>
      <c r="BG200" s="47"/>
      <c r="BH200" s="47"/>
      <c r="BI200" s="22"/>
      <c r="BJ200" s="108" t="s">
        <v>473</v>
      </c>
      <c r="BK200" s="108" t="s">
        <v>473</v>
      </c>
      <c r="BL200" s="46"/>
      <c r="BM200" s="46"/>
      <c r="BN200" s="22"/>
      <c r="BO200" s="22"/>
      <c r="BP200" s="22"/>
      <c r="BQ200" s="22"/>
      <c r="BR200" s="22"/>
      <c r="BS200" s="22"/>
      <c r="BT200" s="22"/>
      <c r="BU200" s="13"/>
      <c r="BV200" s="46"/>
      <c r="BW200" s="46"/>
      <c r="BX200" s="47"/>
      <c r="BY200" s="47"/>
      <c r="BZ200" s="22"/>
      <c r="CA200" s="108" t="s">
        <v>473</v>
      </c>
      <c r="CB200" s="108" t="s">
        <v>473</v>
      </c>
      <c r="CC200" s="46"/>
      <c r="CD200" s="46"/>
      <c r="CE200" s="22"/>
      <c r="CF200" s="22"/>
      <c r="CG200" s="22"/>
      <c r="CH200" s="22"/>
      <c r="CI200" s="22"/>
      <c r="CJ200" s="22"/>
      <c r="CK200" s="22"/>
      <c r="CL200" s="13"/>
      <c r="CM200" s="46"/>
      <c r="CN200" s="46"/>
      <c r="CO200" s="47"/>
      <c r="CP200" s="47"/>
      <c r="CQ200" s="22"/>
      <c r="CR200" s="108" t="s">
        <v>473</v>
      </c>
      <c r="CS200" s="108" t="s">
        <v>473</v>
      </c>
      <c r="CT200" s="46"/>
      <c r="CU200" s="46"/>
      <c r="CV200" s="22"/>
      <c r="CW200" s="22"/>
      <c r="CX200" s="22"/>
      <c r="CY200" s="22"/>
      <c r="CZ200" s="22"/>
      <c r="DA200" s="22"/>
      <c r="DB200" s="22"/>
      <c r="DC200" s="13"/>
      <c r="DD200" s="46"/>
      <c r="DE200" s="46"/>
      <c r="DF200" s="47"/>
      <c r="DG200" s="47"/>
      <c r="DH200" s="22"/>
      <c r="DI200" s="108" t="s">
        <v>473</v>
      </c>
      <c r="DJ200" s="108" t="s">
        <v>473</v>
      </c>
      <c r="DK200" s="46"/>
      <c r="DL200" s="46"/>
      <c r="DM200" s="22"/>
      <c r="DN200" s="22"/>
      <c r="DO200" s="22"/>
      <c r="DP200" s="22"/>
      <c r="DQ200" s="22"/>
      <c r="DR200" s="22"/>
      <c r="DS200" s="22"/>
      <c r="DT200" s="13"/>
      <c r="DU200" s="46"/>
      <c r="DV200" s="46"/>
      <c r="DW200" s="47"/>
      <c r="DX200" s="47"/>
      <c r="DY200" s="22"/>
      <c r="DZ200" s="108" t="s">
        <v>473</v>
      </c>
      <c r="EA200" s="108" t="s">
        <v>473</v>
      </c>
      <c r="EB200" s="46"/>
      <c r="EC200" s="46"/>
      <c r="ED200" s="22"/>
      <c r="EE200" s="22"/>
      <c r="EF200" s="22"/>
      <c r="EG200" s="22"/>
      <c r="EH200" s="22"/>
      <c r="EI200" s="22"/>
      <c r="EJ200" s="22"/>
      <c r="EK200" s="13"/>
      <c r="EL200" s="46"/>
      <c r="EM200" s="46"/>
      <c r="EN200" s="47"/>
      <c r="EO200" s="47"/>
      <c r="EP200" s="22"/>
      <c r="EQ200" s="108" t="s">
        <v>474</v>
      </c>
      <c r="ER200" s="108" t="s">
        <v>474</v>
      </c>
      <c r="ES200" s="46"/>
      <c r="ET200" s="46"/>
      <c r="EU200" s="22"/>
      <c r="EV200" s="22"/>
      <c r="EW200" s="22"/>
      <c r="EX200" s="22"/>
      <c r="EY200" s="22"/>
      <c r="EZ200" s="22"/>
      <c r="FA200" s="22"/>
      <c r="FB200" s="13"/>
      <c r="FC200" s="46"/>
      <c r="FD200" s="46"/>
      <c r="FE200" s="47"/>
      <c r="FF200" s="47"/>
      <c r="FG200" s="22"/>
      <c r="FH200" s="108" t="s">
        <v>473</v>
      </c>
      <c r="FI200" s="108" t="s">
        <v>473</v>
      </c>
      <c r="FJ200" s="46"/>
      <c r="FK200" s="46"/>
      <c r="FL200" s="22"/>
      <c r="FM200" s="22"/>
      <c r="FN200" s="22"/>
      <c r="FO200" s="22"/>
      <c r="FP200" s="22"/>
      <c r="FQ200" s="22"/>
      <c r="FR200" s="22"/>
      <c r="FS200" s="13"/>
    </row>
    <row r="201" spans="1:175" x14ac:dyDescent="0.2">
      <c r="A201" s="42">
        <v>771</v>
      </c>
      <c r="B201" s="61" t="str">
        <f>VLOOKUP($A201&amp;B$1,TEXTDF,(SPRCODE="DE")*2+(SPRCODE="FR")*3,FALSE)</f>
        <v>Kostenprämien gegliedert nach Kostenträgern</v>
      </c>
      <c r="C201" s="61"/>
      <c r="D201" s="61"/>
      <c r="E201" s="61"/>
      <c r="F201" s="102">
        <f>+F192</f>
        <v>2019</v>
      </c>
      <c r="G201" s="102">
        <f>+F201-1</f>
        <v>2018</v>
      </c>
      <c r="H201" s="103" t="s">
        <v>571</v>
      </c>
      <c r="I201" s="104" t="s">
        <v>572</v>
      </c>
      <c r="J201" s="22"/>
      <c r="K201" s="102">
        <f>+F201</f>
        <v>2019</v>
      </c>
      <c r="L201" s="102">
        <f>+K201-1</f>
        <v>2018</v>
      </c>
      <c r="M201" s="103" t="s">
        <v>571</v>
      </c>
      <c r="N201" s="104" t="s">
        <v>572</v>
      </c>
      <c r="O201" s="22"/>
      <c r="P201" s="22"/>
      <c r="Q201" s="22"/>
      <c r="R201" s="22"/>
      <c r="S201" s="22"/>
      <c r="T201" s="22"/>
      <c r="U201" s="22"/>
      <c r="V201" s="13"/>
      <c r="W201" s="102">
        <v>2019</v>
      </c>
      <c r="X201" s="102">
        <v>2018</v>
      </c>
      <c r="Y201" s="103" t="s">
        <v>571</v>
      </c>
      <c r="Z201" s="104" t="s">
        <v>572</v>
      </c>
      <c r="AA201" s="22"/>
      <c r="AB201" s="102">
        <v>2019</v>
      </c>
      <c r="AC201" s="102">
        <v>2018</v>
      </c>
      <c r="AD201" s="103" t="s">
        <v>571</v>
      </c>
      <c r="AE201" s="104" t="s">
        <v>572</v>
      </c>
      <c r="AF201" s="22"/>
      <c r="AG201" s="22"/>
      <c r="AH201" s="22"/>
      <c r="AI201" s="22"/>
      <c r="AJ201" s="22"/>
      <c r="AK201" s="22"/>
      <c r="AL201" s="22"/>
      <c r="AM201" s="13"/>
      <c r="AN201" s="102">
        <v>2019</v>
      </c>
      <c r="AO201" s="102">
        <v>2018</v>
      </c>
      <c r="AP201" s="103" t="s">
        <v>571</v>
      </c>
      <c r="AQ201" s="104" t="s">
        <v>572</v>
      </c>
      <c r="AR201" s="22"/>
      <c r="AS201" s="102">
        <v>2019</v>
      </c>
      <c r="AT201" s="102">
        <v>2018</v>
      </c>
      <c r="AU201" s="103" t="s">
        <v>571</v>
      </c>
      <c r="AV201" s="104" t="s">
        <v>572</v>
      </c>
      <c r="AW201" s="22"/>
      <c r="AX201" s="22"/>
      <c r="AY201" s="22"/>
      <c r="AZ201" s="22"/>
      <c r="BA201" s="22"/>
      <c r="BB201" s="22"/>
      <c r="BC201" s="22"/>
      <c r="BD201" s="13"/>
      <c r="BE201" s="102">
        <v>2019</v>
      </c>
      <c r="BF201" s="102">
        <v>2018</v>
      </c>
      <c r="BG201" s="103" t="s">
        <v>571</v>
      </c>
      <c r="BH201" s="104" t="s">
        <v>572</v>
      </c>
      <c r="BI201" s="22"/>
      <c r="BJ201" s="102">
        <v>2019</v>
      </c>
      <c r="BK201" s="102">
        <v>2018</v>
      </c>
      <c r="BL201" s="103" t="s">
        <v>571</v>
      </c>
      <c r="BM201" s="104" t="s">
        <v>572</v>
      </c>
      <c r="BN201" s="22"/>
      <c r="BO201" s="22"/>
      <c r="BP201" s="22"/>
      <c r="BQ201" s="22"/>
      <c r="BR201" s="22"/>
      <c r="BS201" s="22"/>
      <c r="BT201" s="22"/>
      <c r="BU201" s="13"/>
      <c r="BV201" s="102">
        <v>2019</v>
      </c>
      <c r="BW201" s="102">
        <v>2018</v>
      </c>
      <c r="BX201" s="103" t="s">
        <v>571</v>
      </c>
      <c r="BY201" s="104" t="s">
        <v>572</v>
      </c>
      <c r="BZ201" s="22"/>
      <c r="CA201" s="102">
        <v>2019</v>
      </c>
      <c r="CB201" s="102">
        <v>2018</v>
      </c>
      <c r="CC201" s="103" t="s">
        <v>571</v>
      </c>
      <c r="CD201" s="104" t="s">
        <v>572</v>
      </c>
      <c r="CE201" s="22"/>
      <c r="CF201" s="22"/>
      <c r="CG201" s="22"/>
      <c r="CH201" s="22"/>
      <c r="CI201" s="22"/>
      <c r="CJ201" s="22"/>
      <c r="CK201" s="22"/>
      <c r="CL201" s="13"/>
      <c r="CM201" s="102">
        <v>2019</v>
      </c>
      <c r="CN201" s="102">
        <v>2018</v>
      </c>
      <c r="CO201" s="103" t="s">
        <v>571</v>
      </c>
      <c r="CP201" s="104" t="s">
        <v>572</v>
      </c>
      <c r="CQ201" s="22"/>
      <c r="CR201" s="102">
        <v>2019</v>
      </c>
      <c r="CS201" s="102">
        <v>2018</v>
      </c>
      <c r="CT201" s="103" t="s">
        <v>571</v>
      </c>
      <c r="CU201" s="104" t="s">
        <v>572</v>
      </c>
      <c r="CV201" s="22"/>
      <c r="CW201" s="22"/>
      <c r="CX201" s="22"/>
      <c r="CY201" s="22"/>
      <c r="CZ201" s="22"/>
      <c r="DA201" s="22"/>
      <c r="DB201" s="22"/>
      <c r="DC201" s="13"/>
      <c r="DD201" s="102">
        <v>2019</v>
      </c>
      <c r="DE201" s="102">
        <v>2018</v>
      </c>
      <c r="DF201" s="103" t="s">
        <v>571</v>
      </c>
      <c r="DG201" s="104" t="s">
        <v>572</v>
      </c>
      <c r="DH201" s="22"/>
      <c r="DI201" s="102">
        <v>2019</v>
      </c>
      <c r="DJ201" s="102">
        <v>2018</v>
      </c>
      <c r="DK201" s="103" t="s">
        <v>571</v>
      </c>
      <c r="DL201" s="104" t="s">
        <v>572</v>
      </c>
      <c r="DM201" s="22"/>
      <c r="DN201" s="22"/>
      <c r="DO201" s="22"/>
      <c r="DP201" s="22"/>
      <c r="DQ201" s="22"/>
      <c r="DR201" s="22"/>
      <c r="DS201" s="22"/>
      <c r="DT201" s="13"/>
      <c r="DU201" s="102">
        <v>2019</v>
      </c>
      <c r="DV201" s="102">
        <v>2018</v>
      </c>
      <c r="DW201" s="103" t="s">
        <v>571</v>
      </c>
      <c r="DX201" s="104" t="s">
        <v>572</v>
      </c>
      <c r="DY201" s="22"/>
      <c r="DZ201" s="102">
        <v>2019</v>
      </c>
      <c r="EA201" s="102">
        <v>2018</v>
      </c>
      <c r="EB201" s="103" t="s">
        <v>571</v>
      </c>
      <c r="EC201" s="104" t="s">
        <v>572</v>
      </c>
      <c r="ED201" s="22"/>
      <c r="EE201" s="22"/>
      <c r="EF201" s="22"/>
      <c r="EG201" s="22"/>
      <c r="EH201" s="22"/>
      <c r="EI201" s="22"/>
      <c r="EJ201" s="22"/>
      <c r="EK201" s="13"/>
      <c r="EL201" s="102">
        <v>2019</v>
      </c>
      <c r="EM201" s="102">
        <v>2018</v>
      </c>
      <c r="EN201" s="103" t="s">
        <v>571</v>
      </c>
      <c r="EO201" s="104" t="s">
        <v>572</v>
      </c>
      <c r="EP201" s="22"/>
      <c r="EQ201" s="102">
        <v>2019</v>
      </c>
      <c r="ER201" s="102">
        <v>2018</v>
      </c>
      <c r="ES201" s="103" t="s">
        <v>571</v>
      </c>
      <c r="ET201" s="104" t="s">
        <v>572</v>
      </c>
      <c r="EU201" s="22"/>
      <c r="EV201" s="22"/>
      <c r="EW201" s="22"/>
      <c r="EX201" s="22"/>
      <c r="EY201" s="22"/>
      <c r="EZ201" s="22"/>
      <c r="FA201" s="22"/>
      <c r="FB201" s="13"/>
      <c r="FC201" s="102">
        <v>2019</v>
      </c>
      <c r="FD201" s="102">
        <v>2018</v>
      </c>
      <c r="FE201" s="103" t="s">
        <v>571</v>
      </c>
      <c r="FF201" s="104" t="s">
        <v>572</v>
      </c>
      <c r="FG201" s="22"/>
      <c r="FH201" s="102">
        <v>2019</v>
      </c>
      <c r="FI201" s="102">
        <v>2018</v>
      </c>
      <c r="FJ201" s="103" t="s">
        <v>571</v>
      </c>
      <c r="FK201" s="104" t="s">
        <v>572</v>
      </c>
      <c r="FL201" s="22"/>
      <c r="FM201" s="22"/>
      <c r="FN201" s="22"/>
      <c r="FO201" s="22"/>
      <c r="FP201" s="22"/>
      <c r="FQ201" s="22"/>
      <c r="FR201" s="22"/>
      <c r="FS201" s="13"/>
    </row>
    <row r="202" spans="1:175" x14ac:dyDescent="0.2">
      <c r="A202" s="42">
        <v>772</v>
      </c>
      <c r="B202" s="67" t="str">
        <f>VLOOKUP($A202&amp;B$1,TEXTDF,(SPRCODE="DE")*2+(SPRCODE="FR")*3,FALSE)</f>
        <v>Total Kostenprämien</v>
      </c>
      <c r="C202" s="67"/>
      <c r="D202" s="67"/>
      <c r="E202" s="67"/>
      <c r="F202" s="68">
        <f>+SUBTOTAL(9,F203:F205)</f>
        <v>731995.81407086342</v>
      </c>
      <c r="G202" s="68">
        <f>+SUBTOTAL(9,G203:G205)</f>
        <v>746600.62094903993</v>
      </c>
      <c r="H202" s="69">
        <f t="shared" ref="H202:H205" si="110">+IFERROR(F202-G202,"")</f>
        <v>-14604.806878176518</v>
      </c>
      <c r="I202" s="70">
        <f t="shared" ref="I202:I205" si="111">+IFERROR(F202/G202-1,"")</f>
        <v>-1.9561739527636179E-2</v>
      </c>
      <c r="J202" s="22"/>
      <c r="K202" s="68">
        <f>+IFERROR(F202*1000/F193,0)</f>
        <v>302.37597330853504</v>
      </c>
      <c r="L202" s="68">
        <f>+IFERROR(G202*1000/G193,0)</f>
        <v>307.55274684807819</v>
      </c>
      <c r="M202" s="69">
        <f t="shared" ref="M202:M204" si="112">+IFERROR(K202-L202,"")</f>
        <v>-5.1767735395431487</v>
      </c>
      <c r="N202" s="70">
        <f t="shared" ref="N202:N204" si="113">+IFERROR(K202/L202-1,"")</f>
        <v>-1.6832148607342168E-2</v>
      </c>
      <c r="O202" s="22"/>
      <c r="P202" s="22"/>
      <c r="Q202" s="22"/>
      <c r="R202" s="22"/>
      <c r="S202" s="22"/>
      <c r="T202" s="22"/>
      <c r="U202" s="22"/>
      <c r="V202" s="13"/>
      <c r="W202" s="68">
        <v>225582.79094024896</v>
      </c>
      <c r="X202" s="68">
        <v>210315.50822085061</v>
      </c>
      <c r="Y202" s="69">
        <v>15267.282719398354</v>
      </c>
      <c r="Z202" s="70">
        <v>7.2592282179050338E-2</v>
      </c>
      <c r="AA202" s="22"/>
      <c r="AB202" s="68">
        <v>332.07831366166198</v>
      </c>
      <c r="AC202" s="68">
        <v>329.78407748154899</v>
      </c>
      <c r="AD202" s="69">
        <v>2.2942361801129891</v>
      </c>
      <c r="AE202" s="70">
        <v>6.9567827459509068E-3</v>
      </c>
      <c r="AF202" s="22"/>
      <c r="AG202" s="22"/>
      <c r="AH202" s="22"/>
      <c r="AI202" s="22"/>
      <c r="AJ202" s="22"/>
      <c r="AK202" s="22"/>
      <c r="AL202" s="22"/>
      <c r="AM202" s="13"/>
      <c r="AN202" s="68">
        <v>147821.81587999992</v>
      </c>
      <c r="AO202" s="68">
        <v>189119.91999999998</v>
      </c>
      <c r="AP202" s="69">
        <v>-41298.104120000062</v>
      </c>
      <c r="AQ202" s="70">
        <v>-0.2183699322630851</v>
      </c>
      <c r="AR202" s="22"/>
      <c r="AS202" s="68">
        <v>292.55231337916996</v>
      </c>
      <c r="AT202" s="68">
        <v>322.38403366487142</v>
      </c>
      <c r="AU202" s="69">
        <v>-29.831720285701465</v>
      </c>
      <c r="AV202" s="70">
        <v>-9.2534732401519881E-2</v>
      </c>
      <c r="AW202" s="22"/>
      <c r="AX202" s="22"/>
      <c r="AY202" s="22"/>
      <c r="AZ202" s="22"/>
      <c r="BA202" s="22"/>
      <c r="BB202" s="22"/>
      <c r="BC202" s="22"/>
      <c r="BD202" s="13"/>
      <c r="BE202" s="68">
        <v>63815.276116666675</v>
      </c>
      <c r="BF202" s="68">
        <v>63777.506950000003</v>
      </c>
      <c r="BG202" s="69">
        <v>37.76916666667239</v>
      </c>
      <c r="BH202" s="70">
        <v>5.9220199209542024E-4</v>
      </c>
      <c r="BI202" s="22"/>
      <c r="BJ202" s="68">
        <v>321.52965182677161</v>
      </c>
      <c r="BK202" s="68">
        <v>315.65678752963419</v>
      </c>
      <c r="BL202" s="69">
        <v>5.8728642971374256</v>
      </c>
      <c r="BM202" s="70">
        <v>1.8605221015835394E-2</v>
      </c>
      <c r="BN202" s="22"/>
      <c r="BO202" s="22"/>
      <c r="BP202" s="22"/>
      <c r="BQ202" s="22"/>
      <c r="BR202" s="22"/>
      <c r="BS202" s="22"/>
      <c r="BT202" s="22"/>
      <c r="BU202" s="13"/>
      <c r="BV202" s="68">
        <v>104509.54095923003</v>
      </c>
      <c r="BW202" s="68">
        <v>94567.882487002105</v>
      </c>
      <c r="BX202" s="69">
        <v>9941.6584722279222</v>
      </c>
      <c r="BY202" s="70">
        <v>0.1051272187848169</v>
      </c>
      <c r="BZ202" s="22"/>
      <c r="CA202" s="68">
        <v>422.41256700177439</v>
      </c>
      <c r="CB202" s="68">
        <v>403.10473249671111</v>
      </c>
      <c r="CC202" s="69">
        <v>19.307834505063283</v>
      </c>
      <c r="CD202" s="70">
        <v>4.7897811532690904E-2</v>
      </c>
      <c r="CE202" s="22"/>
      <c r="CF202" s="22"/>
      <c r="CG202" s="22"/>
      <c r="CH202" s="22"/>
      <c r="CI202" s="22"/>
      <c r="CJ202" s="22"/>
      <c r="CK202" s="22"/>
      <c r="CL202" s="13"/>
      <c r="CM202" s="68">
        <v>52481.578049999996</v>
      </c>
      <c r="CN202" s="68">
        <v>51253.275429999994</v>
      </c>
      <c r="CO202" s="69">
        <v>1228.3026200000022</v>
      </c>
      <c r="CP202" s="70">
        <v>2.3965348744932058E-2</v>
      </c>
      <c r="CQ202" s="22"/>
      <c r="CR202" s="68">
        <v>365.65648310074062</v>
      </c>
      <c r="CS202" s="68">
        <v>353.6245087865762</v>
      </c>
      <c r="CT202" s="69">
        <v>12.031974314164415</v>
      </c>
      <c r="CU202" s="70">
        <v>3.402471835295251E-2</v>
      </c>
      <c r="CV202" s="22"/>
      <c r="CW202" s="22"/>
      <c r="CX202" s="22"/>
      <c r="CY202" s="22"/>
      <c r="CZ202" s="22"/>
      <c r="DA202" s="22"/>
      <c r="DB202" s="22"/>
      <c r="DC202" s="13"/>
      <c r="DD202" s="68">
        <v>18713.767053333333</v>
      </c>
      <c r="DE202" s="68">
        <v>18417.941400000003</v>
      </c>
      <c r="DF202" s="69">
        <v>295.82565333332968</v>
      </c>
      <c r="DG202" s="70">
        <v>1.6061819663153454E-2</v>
      </c>
      <c r="DH202" s="22"/>
      <c r="DI202" s="68">
        <v>502.11341704677579</v>
      </c>
      <c r="DJ202" s="68">
        <v>481.86754748574123</v>
      </c>
      <c r="DK202" s="69">
        <v>20.245869561034567</v>
      </c>
      <c r="DL202" s="70">
        <v>4.2015424501343102E-2</v>
      </c>
      <c r="DM202" s="22"/>
      <c r="DN202" s="22"/>
      <c r="DO202" s="22"/>
      <c r="DP202" s="22"/>
      <c r="DQ202" s="22"/>
      <c r="DR202" s="22"/>
      <c r="DS202" s="22"/>
      <c r="DT202" s="13"/>
      <c r="DU202" s="68">
        <v>94839.60276695549</v>
      </c>
      <c r="DV202" s="68">
        <v>93509.197526959237</v>
      </c>
      <c r="DW202" s="69">
        <v>1330.4052399962529</v>
      </c>
      <c r="DX202" s="70">
        <v>1.4227533495971834E-2</v>
      </c>
      <c r="DY202" s="22"/>
      <c r="DZ202" s="68">
        <v>277.29499635092844</v>
      </c>
      <c r="EA202" s="68">
        <v>283.78257875924629</v>
      </c>
      <c r="EB202" s="69">
        <v>-6.4875824083178486</v>
      </c>
      <c r="EC202" s="70">
        <v>-2.2861101751498802E-2</v>
      </c>
      <c r="ED202" s="22"/>
      <c r="EE202" s="22"/>
      <c r="EF202" s="22"/>
      <c r="EG202" s="22"/>
      <c r="EH202" s="22"/>
      <c r="EI202" s="22"/>
      <c r="EJ202" s="22"/>
      <c r="EK202" s="13"/>
      <c r="EL202" s="68">
        <v>24151.956529999999</v>
      </c>
      <c r="EM202" s="68">
        <v>25551.713390000001</v>
      </c>
      <c r="EN202" s="69">
        <v>-1399.7568600000013</v>
      </c>
      <c r="EO202" s="70">
        <v>-5.4781330654241511E-2</v>
      </c>
      <c r="EP202" s="22"/>
      <c r="EQ202" s="68">
        <v>91.258956180356918</v>
      </c>
      <c r="ER202" s="68">
        <v>101.85646731244519</v>
      </c>
      <c r="ES202" s="69">
        <v>-10.597511132088272</v>
      </c>
      <c r="ET202" s="70">
        <v>-0.10404357633551498</v>
      </c>
      <c r="EU202" s="22"/>
      <c r="EV202" s="22"/>
      <c r="EW202" s="22"/>
      <c r="EX202" s="22"/>
      <c r="EY202" s="22"/>
      <c r="EZ202" s="22"/>
      <c r="FA202" s="22"/>
      <c r="FB202" s="13"/>
      <c r="FC202" s="68">
        <v>79.485774428979738</v>
      </c>
      <c r="FD202" s="68">
        <v>87.675544227913264</v>
      </c>
      <c r="FE202" s="69">
        <v>-8.1897697989335256</v>
      </c>
      <c r="FF202" s="70">
        <v>-9.340996820782943E-2</v>
      </c>
      <c r="FG202" s="22"/>
      <c r="FH202" s="68">
        <v>27.676105302569546</v>
      </c>
      <c r="FI202" s="68">
        <v>29.108746423609983</v>
      </c>
      <c r="FJ202" s="69">
        <v>-1.4326411210404366</v>
      </c>
      <c r="FK202" s="70">
        <v>-4.9216860808489749E-2</v>
      </c>
      <c r="FL202" s="22"/>
      <c r="FM202" s="22"/>
      <c r="FN202" s="22"/>
      <c r="FO202" s="22"/>
      <c r="FP202" s="22"/>
      <c r="FQ202" s="22"/>
      <c r="FR202" s="22"/>
      <c r="FS202" s="13"/>
    </row>
    <row r="203" spans="1:175" x14ac:dyDescent="0.2">
      <c r="A203" s="42">
        <v>773</v>
      </c>
      <c r="B203" s="46"/>
      <c r="C203" s="86" t="str">
        <f>VLOOKUP($A203&amp;C$1,TEXTDF,(SPRCODE="DE")*2+(SPRCODE="FR")*3,FALSE)</f>
        <v>Kostenprämien aktive Versicherte</v>
      </c>
      <c r="D203" s="46"/>
      <c r="E203" s="46"/>
      <c r="F203" s="80">
        <f t="shared" ref="F203:F205" si="114">+W203*$G$5+AN203*$H$5+BE203*$I$5+BV203*$K$5+CM203*$L$5+DD203*$M$5+DU203*$N$5+EL203*$P$5+FC203*$Q$5</f>
        <v>722658.82881088438</v>
      </c>
      <c r="G203" s="80">
        <f t="shared" ref="G203:G205" si="115">+X203*$G$5+AO203*$H$5+BF203*$I$5+BW203*$K$5+CN203*$L$5+DE203*$M$5+DV203*$N$5+EM203*$P$5+FD203*$Q$5</f>
        <v>737007.20965906198</v>
      </c>
      <c r="H203" s="93">
        <f t="shared" si="110"/>
        <v>-14348.380848177592</v>
      </c>
      <c r="I203" s="94">
        <f t="shared" si="111"/>
        <v>-1.9468440281357746E-2</v>
      </c>
      <c r="J203" s="22"/>
      <c r="K203" s="80">
        <f>+IFERROR(F203*1000/F194,0)</f>
        <v>387.3930523913175</v>
      </c>
      <c r="L203" s="80">
        <f>+IFERROR(G203*1000/G194,0)</f>
        <v>395.10606135390981</v>
      </c>
      <c r="M203" s="93">
        <f t="shared" si="112"/>
        <v>-7.7130089625923119</v>
      </c>
      <c r="N203" s="94">
        <f t="shared" si="113"/>
        <v>-1.952136329207943E-2</v>
      </c>
      <c r="O203" s="22"/>
      <c r="P203" s="22"/>
      <c r="Q203" s="22"/>
      <c r="R203" s="22"/>
      <c r="S203" s="22"/>
      <c r="T203" s="22"/>
      <c r="U203" s="22"/>
      <c r="V203" s="13"/>
      <c r="W203" s="80">
        <v>219729.73882024895</v>
      </c>
      <c r="X203" s="80">
        <v>204477.8175399006</v>
      </c>
      <c r="Y203" s="93">
        <v>15251.921280348353</v>
      </c>
      <c r="Z203" s="94">
        <v>7.4589613014488299E-2</v>
      </c>
      <c r="AA203" s="22"/>
      <c r="AB203" s="80">
        <v>441.12162391942633</v>
      </c>
      <c r="AC203" s="80">
        <v>444.51989369474279</v>
      </c>
      <c r="AD203" s="93">
        <v>-3.3982697753164643</v>
      </c>
      <c r="AE203" s="94">
        <v>-7.644809205434755E-3</v>
      </c>
      <c r="AF203" s="22"/>
      <c r="AG203" s="22"/>
      <c r="AH203" s="22"/>
      <c r="AI203" s="22"/>
      <c r="AJ203" s="22"/>
      <c r="AK203" s="22"/>
      <c r="AL203" s="22"/>
      <c r="AM203" s="13"/>
      <c r="AN203" s="80">
        <v>147821.81587999992</v>
      </c>
      <c r="AO203" s="80">
        <v>189119.91999999998</v>
      </c>
      <c r="AP203" s="93">
        <v>-41298.104120000062</v>
      </c>
      <c r="AQ203" s="94">
        <v>-0.2183699322630851</v>
      </c>
      <c r="AR203" s="22"/>
      <c r="AS203" s="80">
        <v>444.75994369411876</v>
      </c>
      <c r="AT203" s="80">
        <v>466.69081720281508</v>
      </c>
      <c r="AU203" s="93">
        <v>-21.930873508696322</v>
      </c>
      <c r="AV203" s="94">
        <v>-4.6992297041845488E-2</v>
      </c>
      <c r="AW203" s="22"/>
      <c r="AX203" s="22"/>
      <c r="AY203" s="22"/>
      <c r="AZ203" s="22"/>
      <c r="BA203" s="22"/>
      <c r="BB203" s="22"/>
      <c r="BC203" s="22"/>
      <c r="BD203" s="13"/>
      <c r="BE203" s="80">
        <v>62759.985516666675</v>
      </c>
      <c r="BF203" s="80">
        <v>62675.483950000002</v>
      </c>
      <c r="BG203" s="93">
        <v>84.50156666667317</v>
      </c>
      <c r="BH203" s="94">
        <v>1.348239556220765E-3</v>
      </c>
      <c r="BI203" s="22"/>
      <c r="BJ203" s="80">
        <v>408.75066279799319</v>
      </c>
      <c r="BK203" s="80">
        <v>400.01821477753776</v>
      </c>
      <c r="BL203" s="93">
        <v>8.732448020455422</v>
      </c>
      <c r="BM203" s="94">
        <v>2.183012597391798E-2</v>
      </c>
      <c r="BN203" s="22"/>
      <c r="BO203" s="22"/>
      <c r="BP203" s="22"/>
      <c r="BQ203" s="22"/>
      <c r="BR203" s="22"/>
      <c r="BS203" s="22"/>
      <c r="BT203" s="22"/>
      <c r="BU203" s="13"/>
      <c r="BV203" s="80">
        <v>103688.03591368003</v>
      </c>
      <c r="BW203" s="80">
        <v>93620.817632202103</v>
      </c>
      <c r="BX203" s="93">
        <v>10067.218281477923</v>
      </c>
      <c r="BY203" s="94">
        <v>0.10753183465057847</v>
      </c>
      <c r="BZ203" s="22"/>
      <c r="CA203" s="80">
        <v>490.9013269343094</v>
      </c>
      <c r="CB203" s="80">
        <v>470.44313141038293</v>
      </c>
      <c r="CC203" s="93">
        <v>20.458195523926463</v>
      </c>
      <c r="CD203" s="94">
        <v>4.3487074543086646E-2</v>
      </c>
      <c r="CE203" s="22"/>
      <c r="CF203" s="22"/>
      <c r="CG203" s="22"/>
      <c r="CH203" s="22"/>
      <c r="CI203" s="22"/>
      <c r="CJ203" s="22"/>
      <c r="CK203" s="22"/>
      <c r="CL203" s="13"/>
      <c r="CM203" s="80">
        <v>50969.059250000013</v>
      </c>
      <c r="CN203" s="80">
        <v>49652.888030000009</v>
      </c>
      <c r="CO203" s="93">
        <v>1316.1712200000038</v>
      </c>
      <c r="CP203" s="94">
        <v>2.6507445432071952E-2</v>
      </c>
      <c r="CQ203" s="22"/>
      <c r="CR203" s="80">
        <v>601.11402448373076</v>
      </c>
      <c r="CS203" s="80">
        <v>588.060496595014</v>
      </c>
      <c r="CT203" s="93">
        <v>13.053527888716758</v>
      </c>
      <c r="CU203" s="94">
        <v>2.2197593554233341E-2</v>
      </c>
      <c r="CV203" s="22"/>
      <c r="CW203" s="22"/>
      <c r="CX203" s="22"/>
      <c r="CY203" s="22"/>
      <c r="CZ203" s="22"/>
      <c r="DA203" s="22"/>
      <c r="DB203" s="22"/>
      <c r="DC203" s="13"/>
      <c r="DD203" s="80">
        <v>18698.634133333333</v>
      </c>
      <c r="DE203" s="80">
        <v>18399.371590000002</v>
      </c>
      <c r="DF203" s="93">
        <v>299.26254333333054</v>
      </c>
      <c r="DG203" s="94">
        <v>1.6264824147362633E-2</v>
      </c>
      <c r="DH203" s="22"/>
      <c r="DI203" s="80">
        <v>594.9862899205566</v>
      </c>
      <c r="DJ203" s="80">
        <v>566.44823563819978</v>
      </c>
      <c r="DK203" s="93">
        <v>28.538054282356825</v>
      </c>
      <c r="DL203" s="94">
        <v>5.0380692333173105E-2</v>
      </c>
      <c r="DM203" s="22"/>
      <c r="DN203" s="22"/>
      <c r="DO203" s="22"/>
      <c r="DP203" s="22"/>
      <c r="DQ203" s="22"/>
      <c r="DR203" s="22"/>
      <c r="DS203" s="22"/>
      <c r="DT203" s="13"/>
      <c r="DU203" s="80">
        <v>94839.60276695549</v>
      </c>
      <c r="DV203" s="80">
        <v>93509.197526959237</v>
      </c>
      <c r="DW203" s="93">
        <v>1330.4052399962529</v>
      </c>
      <c r="DX203" s="94">
        <v>1.4227533495971834E-2</v>
      </c>
      <c r="DY203" s="22"/>
      <c r="DZ203" s="80">
        <v>317.07371816613841</v>
      </c>
      <c r="EA203" s="80">
        <v>326.08756953337183</v>
      </c>
      <c r="EB203" s="93">
        <v>-9.0138513672334284</v>
      </c>
      <c r="EC203" s="94">
        <v>-2.7642425561122064E-2</v>
      </c>
      <c r="ED203" s="22"/>
      <c r="EE203" s="22"/>
      <c r="EF203" s="22"/>
      <c r="EG203" s="22"/>
      <c r="EH203" s="22"/>
      <c r="EI203" s="22"/>
      <c r="EJ203" s="22"/>
      <c r="EK203" s="13"/>
      <c r="EL203" s="80">
        <v>24151.956529999999</v>
      </c>
      <c r="EM203" s="80">
        <v>25551.713390000001</v>
      </c>
      <c r="EN203" s="93">
        <v>-1399.7568600000013</v>
      </c>
      <c r="EO203" s="94">
        <v>-5.4781330654241511E-2</v>
      </c>
      <c r="EP203" s="22"/>
      <c r="EQ203" s="80">
        <v>94.760377794518078</v>
      </c>
      <c r="ER203" s="80">
        <v>106.13733120934445</v>
      </c>
      <c r="ES203" s="93">
        <v>-11.376953414826374</v>
      </c>
      <c r="ET203" s="94">
        <v>-0.10719087511618852</v>
      </c>
      <c r="EU203" s="22"/>
      <c r="EV203" s="22"/>
      <c r="EW203" s="22"/>
      <c r="EX203" s="22"/>
      <c r="EY203" s="22"/>
      <c r="EZ203" s="22"/>
      <c r="FA203" s="22"/>
      <c r="FB203" s="13"/>
      <c r="FC203" s="80">
        <v>0</v>
      </c>
      <c r="FD203" s="80">
        <v>0</v>
      </c>
      <c r="FE203" s="93">
        <v>0</v>
      </c>
      <c r="FF203" s="94" t="s">
        <v>589</v>
      </c>
      <c r="FG203" s="22"/>
      <c r="FH203" s="80">
        <v>0</v>
      </c>
      <c r="FI203" s="80">
        <v>0</v>
      </c>
      <c r="FJ203" s="93">
        <v>0</v>
      </c>
      <c r="FK203" s="94" t="s">
        <v>589</v>
      </c>
      <c r="FL203" s="22"/>
      <c r="FM203" s="22"/>
      <c r="FN203" s="22"/>
      <c r="FO203" s="22"/>
      <c r="FP203" s="22"/>
      <c r="FQ203" s="22"/>
      <c r="FR203" s="22"/>
      <c r="FS203" s="13"/>
    </row>
    <row r="204" spans="1:175" x14ac:dyDescent="0.2">
      <c r="A204" s="42">
        <v>774</v>
      </c>
      <c r="B204" s="46"/>
      <c r="C204" s="86" t="str">
        <f>VLOOKUP($A204&amp;C$1,TEXTDF,(SPRCODE="DE")*2+(SPRCODE="FR")*3,FALSE)</f>
        <v>Kostenprämien Freizügigkeitspolicen</v>
      </c>
      <c r="D204" s="46"/>
      <c r="E204" s="46"/>
      <c r="F204" s="80">
        <f t="shared" si="114"/>
        <v>6277.3216255499992</v>
      </c>
      <c r="G204" s="80">
        <f t="shared" si="115"/>
        <v>6885.9292657500009</v>
      </c>
      <c r="H204" s="93">
        <f t="shared" si="110"/>
        <v>-608.6076402000017</v>
      </c>
      <c r="I204" s="94">
        <f t="shared" si="111"/>
        <v>-8.8384242229608945E-2</v>
      </c>
      <c r="J204" s="22"/>
      <c r="K204" s="80">
        <f>+IFERROR(F204*1000/F198,0)</f>
        <v>21.343811310756358</v>
      </c>
      <c r="L204" s="80">
        <f>+IFERROR(G204*1000/G198,0)</f>
        <v>22.751970136493401</v>
      </c>
      <c r="M204" s="93">
        <f t="shared" si="112"/>
        <v>-1.4081588257370434</v>
      </c>
      <c r="N204" s="94">
        <f t="shared" si="113"/>
        <v>-6.189173145398974E-2</v>
      </c>
      <c r="O204" s="22"/>
      <c r="P204" s="22"/>
      <c r="Q204" s="22"/>
      <c r="R204" s="22"/>
      <c r="S204" s="22"/>
      <c r="T204" s="22"/>
      <c r="U204" s="22"/>
      <c r="V204" s="13"/>
      <c r="W204" s="80">
        <v>2803.7242700000002</v>
      </c>
      <c r="X204" s="80">
        <v>3142.8260509500019</v>
      </c>
      <c r="Y204" s="93">
        <v>-339.10178095000174</v>
      </c>
      <c r="Z204" s="94">
        <v>-0.10789708862426517</v>
      </c>
      <c r="AA204" s="22"/>
      <c r="AB204" s="80">
        <v>28.617899888742588</v>
      </c>
      <c r="AC204" s="80">
        <v>32.448439445671944</v>
      </c>
      <c r="AD204" s="93">
        <v>-3.8305395569293559</v>
      </c>
      <c r="AE204" s="94">
        <v>-0.11805003945853187</v>
      </c>
      <c r="AF204" s="22"/>
      <c r="AG204" s="22"/>
      <c r="AH204" s="22"/>
      <c r="AI204" s="22"/>
      <c r="AJ204" s="22"/>
      <c r="AK204" s="22"/>
      <c r="AL204" s="22"/>
      <c r="AM204" s="13"/>
      <c r="AN204" s="80">
        <v>0</v>
      </c>
      <c r="AO204" s="80">
        <v>0</v>
      </c>
      <c r="AP204" s="93">
        <v>0</v>
      </c>
      <c r="AQ204" s="94" t="s">
        <v>589</v>
      </c>
      <c r="AR204" s="22"/>
      <c r="AS204" s="80">
        <v>0</v>
      </c>
      <c r="AT204" s="80">
        <v>0</v>
      </c>
      <c r="AU204" s="93">
        <v>0</v>
      </c>
      <c r="AV204" s="94" t="s">
        <v>589</v>
      </c>
      <c r="AW204" s="22"/>
      <c r="AX204" s="22"/>
      <c r="AY204" s="22"/>
      <c r="AZ204" s="22"/>
      <c r="BA204" s="22"/>
      <c r="BB204" s="22"/>
      <c r="BC204" s="22"/>
      <c r="BD204" s="13"/>
      <c r="BE204" s="80">
        <v>1055.2906</v>
      </c>
      <c r="BF204" s="80">
        <v>1102.0229999999999</v>
      </c>
      <c r="BG204" s="93">
        <v>-46.73239999999987</v>
      </c>
      <c r="BH204" s="94">
        <v>-4.2406011489778184E-2</v>
      </c>
      <c r="BI204" s="22"/>
      <c r="BJ204" s="80">
        <v>50.66691953140004</v>
      </c>
      <c r="BK204" s="80">
        <v>50.251846785225716</v>
      </c>
      <c r="BL204" s="93">
        <v>0.41507274617432444</v>
      </c>
      <c r="BM204" s="94">
        <v>8.2598505871500638E-3</v>
      </c>
      <c r="BN204" s="22"/>
      <c r="BO204" s="22"/>
      <c r="BP204" s="22"/>
      <c r="BQ204" s="22"/>
      <c r="BR204" s="22"/>
      <c r="BS204" s="22"/>
      <c r="BT204" s="22"/>
      <c r="BU204" s="13"/>
      <c r="BV204" s="80">
        <v>821.50504554999998</v>
      </c>
      <c r="BW204" s="80">
        <v>947.06485480000003</v>
      </c>
      <c r="BX204" s="93">
        <v>-125.55980925000006</v>
      </c>
      <c r="BY204" s="94">
        <v>-0.13257783626287734</v>
      </c>
      <c r="BZ204" s="22"/>
      <c r="CA204" s="80">
        <v>105.70059772902727</v>
      </c>
      <c r="CB204" s="80">
        <v>111.30154598660243</v>
      </c>
      <c r="CC204" s="93">
        <v>-5.600948257575169</v>
      </c>
      <c r="CD204" s="94">
        <v>-5.032228625332269E-2</v>
      </c>
      <c r="CE204" s="22"/>
      <c r="CF204" s="22"/>
      <c r="CG204" s="22"/>
      <c r="CH204" s="22"/>
      <c r="CI204" s="22"/>
      <c r="CJ204" s="22"/>
      <c r="CK204" s="22"/>
      <c r="CL204" s="13"/>
      <c r="CM204" s="80">
        <v>1512.5188000000001</v>
      </c>
      <c r="CN204" s="80">
        <v>1600.3873999999998</v>
      </c>
      <c r="CO204" s="93">
        <v>-87.868599999999788</v>
      </c>
      <c r="CP204" s="94">
        <v>-5.4904581228270022E-2</v>
      </c>
      <c r="CQ204" s="22"/>
      <c r="CR204" s="80">
        <v>32.953197237412581</v>
      </c>
      <c r="CS204" s="80">
        <v>33.72573704507618</v>
      </c>
      <c r="CT204" s="93">
        <v>-0.77253980766359831</v>
      </c>
      <c r="CU204" s="94">
        <v>-2.2906535938148953E-2</v>
      </c>
      <c r="CV204" s="22"/>
      <c r="CW204" s="22"/>
      <c r="CX204" s="22"/>
      <c r="CY204" s="22"/>
      <c r="CZ204" s="22"/>
      <c r="DA204" s="22"/>
      <c r="DB204" s="22"/>
      <c r="DC204" s="13"/>
      <c r="DD204" s="80">
        <v>15.132919999999999</v>
      </c>
      <c r="DE204" s="80">
        <v>18.569809999999997</v>
      </c>
      <c r="DF204" s="93">
        <v>-3.4368899999999982</v>
      </c>
      <c r="DG204" s="94">
        <v>-0.18507943807718008</v>
      </c>
      <c r="DH204" s="22"/>
      <c r="DI204" s="80">
        <v>17.637435897435896</v>
      </c>
      <c r="DJ204" s="80">
        <v>18.588398398398397</v>
      </c>
      <c r="DK204" s="93">
        <v>-0.95096250096250046</v>
      </c>
      <c r="DL204" s="94">
        <v>-5.1158926152800599E-2</v>
      </c>
      <c r="DM204" s="22"/>
      <c r="DN204" s="22"/>
      <c r="DO204" s="22"/>
      <c r="DP204" s="22"/>
      <c r="DQ204" s="22"/>
      <c r="DR204" s="22"/>
      <c r="DS204" s="22"/>
      <c r="DT204" s="13"/>
      <c r="DU204" s="80">
        <v>0</v>
      </c>
      <c r="DV204" s="80">
        <v>0</v>
      </c>
      <c r="DW204" s="93">
        <v>0</v>
      </c>
      <c r="DX204" s="94" t="s">
        <v>589</v>
      </c>
      <c r="DY204" s="22"/>
      <c r="DZ204" s="80">
        <v>0</v>
      </c>
      <c r="EA204" s="80">
        <v>0</v>
      </c>
      <c r="EB204" s="93">
        <v>0</v>
      </c>
      <c r="EC204" s="94" t="s">
        <v>589</v>
      </c>
      <c r="ED204" s="22"/>
      <c r="EE204" s="22"/>
      <c r="EF204" s="22"/>
      <c r="EG204" s="22"/>
      <c r="EH204" s="22"/>
      <c r="EI204" s="22"/>
      <c r="EJ204" s="22"/>
      <c r="EK204" s="13"/>
      <c r="EL204" s="80">
        <v>0</v>
      </c>
      <c r="EM204" s="80">
        <v>0</v>
      </c>
      <c r="EN204" s="93">
        <v>0</v>
      </c>
      <c r="EO204" s="94" t="s">
        <v>589</v>
      </c>
      <c r="EP204" s="22"/>
      <c r="EQ204" s="80">
        <v>0</v>
      </c>
      <c r="ER204" s="80">
        <v>0</v>
      </c>
      <c r="ES204" s="93">
        <v>0</v>
      </c>
      <c r="ET204" s="94" t="s">
        <v>589</v>
      </c>
      <c r="EU204" s="22"/>
      <c r="EV204" s="22"/>
      <c r="EW204" s="22"/>
      <c r="EX204" s="22"/>
      <c r="EY204" s="22"/>
      <c r="EZ204" s="22"/>
      <c r="FA204" s="22"/>
      <c r="FB204" s="13"/>
      <c r="FC204" s="80">
        <v>69.149990000000003</v>
      </c>
      <c r="FD204" s="80">
        <v>75.058149999999998</v>
      </c>
      <c r="FE204" s="93">
        <v>-5.9081599999999952</v>
      </c>
      <c r="FF204" s="94">
        <v>-7.8714436740047522E-2</v>
      </c>
      <c r="FG204" s="22"/>
      <c r="FH204" s="80">
        <v>25.35753208654199</v>
      </c>
      <c r="FI204" s="80">
        <v>26.299281709880866</v>
      </c>
      <c r="FJ204" s="93">
        <v>-0.94174962333887535</v>
      </c>
      <c r="FK204" s="94">
        <v>-3.5808948462081047E-2</v>
      </c>
      <c r="FL204" s="22"/>
      <c r="FM204" s="22"/>
      <c r="FN204" s="22"/>
      <c r="FO204" s="22"/>
      <c r="FP204" s="22"/>
      <c r="FQ204" s="22"/>
      <c r="FR204" s="22"/>
      <c r="FS204" s="13"/>
    </row>
    <row r="205" spans="1:175" x14ac:dyDescent="0.2">
      <c r="A205" s="42">
        <v>775</v>
      </c>
      <c r="B205" s="46"/>
      <c r="C205" s="86" t="str">
        <f>VLOOKUP($A205&amp;C$1,TEXTDF,(SPRCODE="DE")*2+(SPRCODE="FR")*3,FALSE)</f>
        <v>Übrige Kostenprämien</v>
      </c>
      <c r="D205" s="46"/>
      <c r="E205" s="46"/>
      <c r="F205" s="80">
        <f t="shared" si="114"/>
        <v>3059.6636344289645</v>
      </c>
      <c r="G205" s="80">
        <f t="shared" si="115"/>
        <v>2707.4820242279161</v>
      </c>
      <c r="H205" s="93">
        <f t="shared" si="110"/>
        <v>352.18161020104844</v>
      </c>
      <c r="I205" s="94">
        <f t="shared" si="111"/>
        <v>0.13007717393857088</v>
      </c>
      <c r="J205" s="22"/>
      <c r="K205" s="80"/>
      <c r="L205" s="80"/>
      <c r="M205" s="46"/>
      <c r="N205" s="46"/>
      <c r="O205" s="22"/>
      <c r="P205" s="22"/>
      <c r="Q205" s="22"/>
      <c r="R205" s="22"/>
      <c r="S205" s="22"/>
      <c r="T205" s="22"/>
      <c r="U205" s="22"/>
      <c r="V205" s="13"/>
      <c r="W205" s="80">
        <v>3049.3278499999965</v>
      </c>
      <c r="X205" s="80">
        <v>2694.8646300000105</v>
      </c>
      <c r="Y205" s="93">
        <v>354.46321999998599</v>
      </c>
      <c r="Z205" s="94">
        <v>0.13153284808965893</v>
      </c>
      <c r="AA205" s="22"/>
      <c r="AB205" s="80"/>
      <c r="AC205" s="80"/>
      <c r="AD205" s="46"/>
      <c r="AE205" s="46"/>
      <c r="AF205" s="22"/>
      <c r="AG205" s="22"/>
      <c r="AH205" s="22"/>
      <c r="AI205" s="22"/>
      <c r="AJ205" s="22"/>
      <c r="AK205" s="22"/>
      <c r="AL205" s="22"/>
      <c r="AM205" s="13"/>
      <c r="AN205" s="80">
        <v>0</v>
      </c>
      <c r="AO205" s="80">
        <v>0</v>
      </c>
      <c r="AP205" s="93">
        <v>0</v>
      </c>
      <c r="AQ205" s="94" t="s">
        <v>589</v>
      </c>
      <c r="AR205" s="22"/>
      <c r="AS205" s="80"/>
      <c r="AT205" s="80"/>
      <c r="AU205" s="46"/>
      <c r="AV205" s="46"/>
      <c r="AW205" s="22"/>
      <c r="AX205" s="22"/>
      <c r="AY205" s="22"/>
      <c r="AZ205" s="22"/>
      <c r="BA205" s="22"/>
      <c r="BB205" s="22"/>
      <c r="BC205" s="22"/>
      <c r="BD205" s="13"/>
      <c r="BE205" s="80">
        <v>0</v>
      </c>
      <c r="BF205" s="80">
        <v>0</v>
      </c>
      <c r="BG205" s="93">
        <v>0</v>
      </c>
      <c r="BH205" s="94" t="s">
        <v>589</v>
      </c>
      <c r="BI205" s="22"/>
      <c r="BJ205" s="80"/>
      <c r="BK205" s="80"/>
      <c r="BL205" s="46"/>
      <c r="BM205" s="46"/>
      <c r="BN205" s="22"/>
      <c r="BO205" s="22"/>
      <c r="BP205" s="22"/>
      <c r="BQ205" s="22"/>
      <c r="BR205" s="22"/>
      <c r="BS205" s="22"/>
      <c r="BT205" s="22"/>
      <c r="BU205" s="13"/>
      <c r="BV205" s="80">
        <v>2.2737367544323206E-12</v>
      </c>
      <c r="BW205" s="80">
        <v>2.6147972675971687E-12</v>
      </c>
      <c r="BX205" s="93">
        <v>-3.4106051316484809E-13</v>
      </c>
      <c r="BY205" s="94">
        <v>-0.13043478260869568</v>
      </c>
      <c r="BZ205" s="22"/>
      <c r="CA205" s="80"/>
      <c r="CB205" s="80"/>
      <c r="CC205" s="46"/>
      <c r="CD205" s="46"/>
      <c r="CE205" s="22"/>
      <c r="CF205" s="22"/>
      <c r="CG205" s="22"/>
      <c r="CH205" s="22"/>
      <c r="CI205" s="22"/>
      <c r="CJ205" s="22"/>
      <c r="CK205" s="22"/>
      <c r="CL205" s="13"/>
      <c r="CM205" s="80">
        <v>-1.4038104012570329E-11</v>
      </c>
      <c r="CN205" s="80">
        <v>-1.1501910535116622E-11</v>
      </c>
      <c r="CO205" s="93">
        <v>-2.5361934774537076E-12</v>
      </c>
      <c r="CP205" s="94">
        <v>0.22050193050193045</v>
      </c>
      <c r="CQ205" s="22"/>
      <c r="CR205" s="80"/>
      <c r="CS205" s="80"/>
      <c r="CT205" s="46"/>
      <c r="CU205" s="46"/>
      <c r="CV205" s="22"/>
      <c r="CW205" s="22"/>
      <c r="CX205" s="22"/>
      <c r="CY205" s="22"/>
      <c r="CZ205" s="22"/>
      <c r="DA205" s="22"/>
      <c r="DB205" s="22"/>
      <c r="DC205" s="13"/>
      <c r="DD205" s="80">
        <v>1.4210854715202004E-14</v>
      </c>
      <c r="DE205" s="80">
        <v>8.7396756498492323E-13</v>
      </c>
      <c r="DF205" s="93">
        <v>-8.5975671026972122E-13</v>
      </c>
      <c r="DG205" s="94">
        <v>-0.98373983739837401</v>
      </c>
      <c r="DH205" s="22"/>
      <c r="DI205" s="80"/>
      <c r="DJ205" s="80"/>
      <c r="DK205" s="46"/>
      <c r="DL205" s="46"/>
      <c r="DM205" s="22"/>
      <c r="DN205" s="22"/>
      <c r="DO205" s="22"/>
      <c r="DP205" s="22"/>
      <c r="DQ205" s="22"/>
      <c r="DR205" s="22"/>
      <c r="DS205" s="22"/>
      <c r="DT205" s="13"/>
      <c r="DU205" s="80">
        <v>0</v>
      </c>
      <c r="DV205" s="80">
        <v>0</v>
      </c>
      <c r="DW205" s="93">
        <v>0</v>
      </c>
      <c r="DX205" s="94" t="s">
        <v>589</v>
      </c>
      <c r="DY205" s="22"/>
      <c r="DZ205" s="80"/>
      <c r="EA205" s="80"/>
      <c r="EB205" s="46"/>
      <c r="EC205" s="46"/>
      <c r="ED205" s="22"/>
      <c r="EE205" s="22"/>
      <c r="EF205" s="22"/>
      <c r="EG205" s="22"/>
      <c r="EH205" s="22"/>
      <c r="EI205" s="22"/>
      <c r="EJ205" s="22"/>
      <c r="EK205" s="13"/>
      <c r="EL205" s="80">
        <v>0</v>
      </c>
      <c r="EM205" s="80">
        <v>0</v>
      </c>
      <c r="EN205" s="93">
        <v>0</v>
      </c>
      <c r="EO205" s="94" t="s">
        <v>589</v>
      </c>
      <c r="EP205" s="22"/>
      <c r="EQ205" s="80"/>
      <c r="ER205" s="80"/>
      <c r="ES205" s="46"/>
      <c r="ET205" s="46"/>
      <c r="EU205" s="22"/>
      <c r="EV205" s="22"/>
      <c r="EW205" s="22"/>
      <c r="EX205" s="22"/>
      <c r="EY205" s="22"/>
      <c r="EZ205" s="22"/>
      <c r="FA205" s="22"/>
      <c r="FB205" s="13"/>
      <c r="FC205" s="80">
        <v>10.335784428979736</v>
      </c>
      <c r="FD205" s="80">
        <v>12.617394227913266</v>
      </c>
      <c r="FE205" s="93">
        <v>-2.2816097989335304</v>
      </c>
      <c r="FF205" s="94">
        <v>-0.1808305072917481</v>
      </c>
      <c r="FG205" s="22"/>
      <c r="FH205" s="80"/>
      <c r="FI205" s="80"/>
      <c r="FJ205" s="46"/>
      <c r="FK205" s="46"/>
      <c r="FL205" s="22"/>
      <c r="FM205" s="22"/>
      <c r="FN205" s="22"/>
      <c r="FO205" s="22"/>
      <c r="FP205" s="22"/>
      <c r="FQ205" s="22"/>
      <c r="FR205" s="22"/>
      <c r="FS205" s="13"/>
    </row>
    <row r="206" spans="1:175" x14ac:dyDescent="0.2">
      <c r="A206" s="42"/>
      <c r="B206" s="46"/>
      <c r="C206" s="46"/>
      <c r="D206" s="46"/>
      <c r="E206" s="46"/>
      <c r="F206" s="80"/>
      <c r="G206" s="80"/>
      <c r="H206" s="93"/>
      <c r="I206" s="94"/>
      <c r="J206" s="22"/>
      <c r="K206" s="80"/>
      <c r="L206" s="80"/>
      <c r="M206" s="46"/>
      <c r="N206" s="46"/>
      <c r="O206" s="22"/>
      <c r="P206" s="22"/>
      <c r="Q206" s="22"/>
      <c r="R206" s="22"/>
      <c r="S206" s="22"/>
      <c r="T206" s="22"/>
      <c r="U206" s="22"/>
      <c r="V206" s="13"/>
      <c r="W206" s="80"/>
      <c r="X206" s="80"/>
      <c r="Y206" s="93"/>
      <c r="Z206" s="94"/>
      <c r="AA206" s="22"/>
      <c r="AB206" s="80"/>
      <c r="AC206" s="80"/>
      <c r="AD206" s="46"/>
      <c r="AE206" s="46"/>
      <c r="AF206" s="22"/>
      <c r="AG206" s="22"/>
      <c r="AH206" s="22"/>
      <c r="AI206" s="22"/>
      <c r="AJ206" s="22"/>
      <c r="AK206" s="22"/>
      <c r="AL206" s="22"/>
      <c r="AM206" s="13"/>
      <c r="AN206" s="80"/>
      <c r="AO206" s="80"/>
      <c r="AP206" s="93"/>
      <c r="AQ206" s="94"/>
      <c r="AR206" s="22"/>
      <c r="AS206" s="80"/>
      <c r="AT206" s="80"/>
      <c r="AU206" s="46"/>
      <c r="AV206" s="46"/>
      <c r="AW206" s="22"/>
      <c r="AX206" s="22"/>
      <c r="AY206" s="22"/>
      <c r="AZ206" s="22"/>
      <c r="BA206" s="22"/>
      <c r="BB206" s="22"/>
      <c r="BC206" s="22"/>
      <c r="BD206" s="13"/>
      <c r="BE206" s="80"/>
      <c r="BF206" s="80"/>
      <c r="BG206" s="93"/>
      <c r="BH206" s="94"/>
      <c r="BI206" s="22"/>
      <c r="BJ206" s="80"/>
      <c r="BK206" s="80"/>
      <c r="BL206" s="46"/>
      <c r="BM206" s="46"/>
      <c r="BN206" s="22"/>
      <c r="BO206" s="22"/>
      <c r="BP206" s="22"/>
      <c r="BQ206" s="22"/>
      <c r="BR206" s="22"/>
      <c r="BS206" s="22"/>
      <c r="BT206" s="22"/>
      <c r="BU206" s="13"/>
      <c r="BV206" s="80"/>
      <c r="BW206" s="80"/>
      <c r="BX206" s="93"/>
      <c r="BY206" s="94"/>
      <c r="BZ206" s="22"/>
      <c r="CA206" s="80"/>
      <c r="CB206" s="80"/>
      <c r="CC206" s="46"/>
      <c r="CD206" s="46"/>
      <c r="CE206" s="22"/>
      <c r="CF206" s="22"/>
      <c r="CG206" s="22"/>
      <c r="CH206" s="22"/>
      <c r="CI206" s="22"/>
      <c r="CJ206" s="22"/>
      <c r="CK206" s="22"/>
      <c r="CL206" s="13"/>
      <c r="CM206" s="80"/>
      <c r="CN206" s="80"/>
      <c r="CO206" s="93"/>
      <c r="CP206" s="94"/>
      <c r="CQ206" s="22"/>
      <c r="CR206" s="80"/>
      <c r="CS206" s="80"/>
      <c r="CT206" s="46"/>
      <c r="CU206" s="46"/>
      <c r="CV206" s="22"/>
      <c r="CW206" s="22"/>
      <c r="CX206" s="22"/>
      <c r="CY206" s="22"/>
      <c r="CZ206" s="22"/>
      <c r="DA206" s="22"/>
      <c r="DB206" s="22"/>
      <c r="DC206" s="13"/>
      <c r="DD206" s="80"/>
      <c r="DE206" s="80"/>
      <c r="DF206" s="93"/>
      <c r="DG206" s="94"/>
      <c r="DH206" s="22"/>
      <c r="DI206" s="80"/>
      <c r="DJ206" s="80"/>
      <c r="DK206" s="46"/>
      <c r="DL206" s="46"/>
      <c r="DM206" s="22"/>
      <c r="DN206" s="22"/>
      <c r="DO206" s="22"/>
      <c r="DP206" s="22"/>
      <c r="DQ206" s="22"/>
      <c r="DR206" s="22"/>
      <c r="DS206" s="22"/>
      <c r="DT206" s="13"/>
      <c r="DU206" s="80"/>
      <c r="DV206" s="80"/>
      <c r="DW206" s="93"/>
      <c r="DX206" s="94"/>
      <c r="DY206" s="22"/>
      <c r="DZ206" s="80"/>
      <c r="EA206" s="80"/>
      <c r="EB206" s="46"/>
      <c r="EC206" s="46"/>
      <c r="ED206" s="22"/>
      <c r="EE206" s="22"/>
      <c r="EF206" s="22"/>
      <c r="EG206" s="22"/>
      <c r="EH206" s="22"/>
      <c r="EI206" s="22"/>
      <c r="EJ206" s="22"/>
      <c r="EK206" s="13"/>
      <c r="EL206" s="80"/>
      <c r="EM206" s="80"/>
      <c r="EN206" s="93"/>
      <c r="EO206" s="94"/>
      <c r="EP206" s="22"/>
      <c r="EQ206" s="80"/>
      <c r="ER206" s="80"/>
      <c r="ES206" s="46"/>
      <c r="ET206" s="46"/>
      <c r="EU206" s="22"/>
      <c r="EV206" s="22"/>
      <c r="EW206" s="22"/>
      <c r="EX206" s="22"/>
      <c r="EY206" s="22"/>
      <c r="EZ206" s="22"/>
      <c r="FA206" s="22"/>
      <c r="FB206" s="13"/>
      <c r="FC206" s="80"/>
      <c r="FD206" s="80"/>
      <c r="FE206" s="93"/>
      <c r="FF206" s="94"/>
      <c r="FG206" s="22"/>
      <c r="FH206" s="80"/>
      <c r="FI206" s="80"/>
      <c r="FJ206" s="46"/>
      <c r="FK206" s="46"/>
      <c r="FL206" s="22"/>
      <c r="FM206" s="22"/>
      <c r="FN206" s="22"/>
      <c r="FO206" s="22"/>
      <c r="FP206" s="22"/>
      <c r="FQ206" s="22"/>
      <c r="FR206" s="22"/>
      <c r="FS206" s="13"/>
    </row>
    <row r="207" spans="1:175" x14ac:dyDescent="0.2">
      <c r="A207" s="42"/>
      <c r="B207" s="46"/>
      <c r="C207" s="46"/>
      <c r="D207" s="46"/>
      <c r="E207" s="46"/>
      <c r="F207" s="80"/>
      <c r="G207" s="80"/>
      <c r="H207" s="93"/>
      <c r="I207" s="94"/>
      <c r="J207" s="22"/>
      <c r="K207" s="108" t="str">
        <f>+K200</f>
        <v>pro Kopf (CHF)</v>
      </c>
      <c r="L207" s="108" t="str">
        <f>+L200</f>
        <v>pro Kopf (CHF)</v>
      </c>
      <c r="M207" s="46"/>
      <c r="N207" s="46"/>
      <c r="O207" s="22"/>
      <c r="P207" s="22"/>
      <c r="Q207" s="22"/>
      <c r="R207" s="22"/>
      <c r="S207" s="22"/>
      <c r="T207" s="22"/>
      <c r="U207" s="22"/>
      <c r="V207" s="13"/>
      <c r="W207" s="80"/>
      <c r="X207" s="80"/>
      <c r="Y207" s="93"/>
      <c r="Z207" s="94"/>
      <c r="AA207" s="22"/>
      <c r="AB207" s="108" t="s">
        <v>473</v>
      </c>
      <c r="AC207" s="108" t="s">
        <v>473</v>
      </c>
      <c r="AD207" s="46"/>
      <c r="AE207" s="46"/>
      <c r="AF207" s="22"/>
      <c r="AG207" s="22"/>
      <c r="AH207" s="22"/>
      <c r="AI207" s="22"/>
      <c r="AJ207" s="22"/>
      <c r="AK207" s="22"/>
      <c r="AL207" s="22"/>
      <c r="AM207" s="13"/>
      <c r="AN207" s="80"/>
      <c r="AO207" s="80"/>
      <c r="AP207" s="93"/>
      <c r="AQ207" s="94"/>
      <c r="AR207" s="22"/>
      <c r="AS207" s="108" t="s">
        <v>473</v>
      </c>
      <c r="AT207" s="108" t="s">
        <v>473</v>
      </c>
      <c r="AU207" s="46"/>
      <c r="AV207" s="46"/>
      <c r="AW207" s="22"/>
      <c r="AX207" s="22"/>
      <c r="AY207" s="22"/>
      <c r="AZ207" s="22"/>
      <c r="BA207" s="22"/>
      <c r="BB207" s="22"/>
      <c r="BC207" s="22"/>
      <c r="BD207" s="13"/>
      <c r="BE207" s="80"/>
      <c r="BF207" s="80"/>
      <c r="BG207" s="93"/>
      <c r="BH207" s="94"/>
      <c r="BI207" s="22"/>
      <c r="BJ207" s="108" t="s">
        <v>473</v>
      </c>
      <c r="BK207" s="108" t="s">
        <v>473</v>
      </c>
      <c r="BL207" s="46"/>
      <c r="BM207" s="46"/>
      <c r="BN207" s="22"/>
      <c r="BO207" s="22"/>
      <c r="BP207" s="22"/>
      <c r="BQ207" s="22"/>
      <c r="BR207" s="22"/>
      <c r="BS207" s="22"/>
      <c r="BT207" s="22"/>
      <c r="BU207" s="13"/>
      <c r="BV207" s="80"/>
      <c r="BW207" s="80"/>
      <c r="BX207" s="93"/>
      <c r="BY207" s="94"/>
      <c r="BZ207" s="22"/>
      <c r="CA207" s="108" t="s">
        <v>473</v>
      </c>
      <c r="CB207" s="108" t="s">
        <v>473</v>
      </c>
      <c r="CC207" s="46"/>
      <c r="CD207" s="46"/>
      <c r="CE207" s="22"/>
      <c r="CF207" s="22"/>
      <c r="CG207" s="22"/>
      <c r="CH207" s="22"/>
      <c r="CI207" s="22"/>
      <c r="CJ207" s="22"/>
      <c r="CK207" s="22"/>
      <c r="CL207" s="13"/>
      <c r="CM207" s="80"/>
      <c r="CN207" s="80"/>
      <c r="CO207" s="93"/>
      <c r="CP207" s="94"/>
      <c r="CQ207" s="22"/>
      <c r="CR207" s="108" t="s">
        <v>473</v>
      </c>
      <c r="CS207" s="108" t="s">
        <v>473</v>
      </c>
      <c r="CT207" s="46"/>
      <c r="CU207" s="46"/>
      <c r="CV207" s="22"/>
      <c r="CW207" s="22"/>
      <c r="CX207" s="22"/>
      <c r="CY207" s="22"/>
      <c r="CZ207" s="22"/>
      <c r="DA207" s="22"/>
      <c r="DB207" s="22"/>
      <c r="DC207" s="13"/>
      <c r="DD207" s="80"/>
      <c r="DE207" s="80"/>
      <c r="DF207" s="93"/>
      <c r="DG207" s="94"/>
      <c r="DH207" s="22"/>
      <c r="DI207" s="108" t="s">
        <v>473</v>
      </c>
      <c r="DJ207" s="108" t="s">
        <v>473</v>
      </c>
      <c r="DK207" s="46"/>
      <c r="DL207" s="46"/>
      <c r="DM207" s="22"/>
      <c r="DN207" s="22"/>
      <c r="DO207" s="22"/>
      <c r="DP207" s="22"/>
      <c r="DQ207" s="22"/>
      <c r="DR207" s="22"/>
      <c r="DS207" s="22"/>
      <c r="DT207" s="13"/>
      <c r="DU207" s="80"/>
      <c r="DV207" s="80"/>
      <c r="DW207" s="93"/>
      <c r="DX207" s="94"/>
      <c r="DY207" s="22"/>
      <c r="DZ207" s="108" t="s">
        <v>473</v>
      </c>
      <c r="EA207" s="108" t="s">
        <v>473</v>
      </c>
      <c r="EB207" s="46"/>
      <c r="EC207" s="46"/>
      <c r="ED207" s="22"/>
      <c r="EE207" s="22"/>
      <c r="EF207" s="22"/>
      <c r="EG207" s="22"/>
      <c r="EH207" s="22"/>
      <c r="EI207" s="22"/>
      <c r="EJ207" s="22"/>
      <c r="EK207" s="13"/>
      <c r="EL207" s="80"/>
      <c r="EM207" s="80"/>
      <c r="EN207" s="93"/>
      <c r="EO207" s="94"/>
      <c r="EP207" s="22"/>
      <c r="EQ207" s="108" t="s">
        <v>474</v>
      </c>
      <c r="ER207" s="108" t="s">
        <v>474</v>
      </c>
      <c r="ES207" s="46"/>
      <c r="ET207" s="46"/>
      <c r="EU207" s="22"/>
      <c r="EV207" s="22"/>
      <c r="EW207" s="22"/>
      <c r="EX207" s="22"/>
      <c r="EY207" s="22"/>
      <c r="EZ207" s="22"/>
      <c r="FA207" s="22"/>
      <c r="FB207" s="13"/>
      <c r="FC207" s="80"/>
      <c r="FD207" s="80"/>
      <c r="FE207" s="93"/>
      <c r="FF207" s="94"/>
      <c r="FG207" s="22"/>
      <c r="FH207" s="108" t="s">
        <v>473</v>
      </c>
      <c r="FI207" s="108" t="s">
        <v>473</v>
      </c>
      <c r="FJ207" s="46"/>
      <c r="FK207" s="46"/>
      <c r="FL207" s="22"/>
      <c r="FM207" s="22"/>
      <c r="FN207" s="22"/>
      <c r="FO207" s="22"/>
      <c r="FP207" s="22"/>
      <c r="FQ207" s="22"/>
      <c r="FR207" s="22"/>
      <c r="FS207" s="13"/>
    </row>
    <row r="208" spans="1:175" x14ac:dyDescent="0.2">
      <c r="A208" s="42">
        <v>776</v>
      </c>
      <c r="B208" s="61" t="str">
        <f>VLOOKUP($A208&amp;B$1,TEXTDF,(SPRCODE="DE")*2+(SPRCODE="FR")*3,FALSE)</f>
        <v>Betriebsaufwand gegliedert nach Kostenträgern</v>
      </c>
      <c r="C208" s="61"/>
      <c r="D208" s="61"/>
      <c r="E208" s="61"/>
      <c r="F208" s="102">
        <f>+F201</f>
        <v>2019</v>
      </c>
      <c r="G208" s="102">
        <f>+F208-1</f>
        <v>2018</v>
      </c>
      <c r="H208" s="103" t="s">
        <v>571</v>
      </c>
      <c r="I208" s="104" t="s">
        <v>572</v>
      </c>
      <c r="J208" s="22"/>
      <c r="K208" s="102">
        <f>+F208</f>
        <v>2019</v>
      </c>
      <c r="L208" s="102">
        <f>+K208-1</f>
        <v>2018</v>
      </c>
      <c r="M208" s="103" t="s">
        <v>571</v>
      </c>
      <c r="N208" s="104" t="s">
        <v>572</v>
      </c>
      <c r="O208" s="22"/>
      <c r="P208" s="22"/>
      <c r="Q208" s="22"/>
      <c r="R208" s="22"/>
      <c r="S208" s="22"/>
      <c r="T208" s="22"/>
      <c r="U208" s="22"/>
      <c r="V208" s="13"/>
      <c r="W208" s="102">
        <v>2019</v>
      </c>
      <c r="X208" s="102">
        <v>2018</v>
      </c>
      <c r="Y208" s="103" t="s">
        <v>571</v>
      </c>
      <c r="Z208" s="104" t="s">
        <v>572</v>
      </c>
      <c r="AA208" s="22"/>
      <c r="AB208" s="102">
        <v>2019</v>
      </c>
      <c r="AC208" s="102">
        <v>2018</v>
      </c>
      <c r="AD208" s="103" t="s">
        <v>571</v>
      </c>
      <c r="AE208" s="104" t="s">
        <v>572</v>
      </c>
      <c r="AF208" s="22"/>
      <c r="AG208" s="22"/>
      <c r="AH208" s="22"/>
      <c r="AI208" s="22"/>
      <c r="AJ208" s="22"/>
      <c r="AK208" s="22"/>
      <c r="AL208" s="22"/>
      <c r="AM208" s="13"/>
      <c r="AN208" s="102">
        <v>2019</v>
      </c>
      <c r="AO208" s="102">
        <v>2018</v>
      </c>
      <c r="AP208" s="103" t="s">
        <v>571</v>
      </c>
      <c r="AQ208" s="104" t="s">
        <v>572</v>
      </c>
      <c r="AR208" s="22"/>
      <c r="AS208" s="102">
        <v>2019</v>
      </c>
      <c r="AT208" s="102">
        <v>2018</v>
      </c>
      <c r="AU208" s="103" t="s">
        <v>571</v>
      </c>
      <c r="AV208" s="104" t="s">
        <v>572</v>
      </c>
      <c r="AW208" s="22"/>
      <c r="AX208" s="22"/>
      <c r="AY208" s="22"/>
      <c r="AZ208" s="22"/>
      <c r="BA208" s="22"/>
      <c r="BB208" s="22"/>
      <c r="BC208" s="22"/>
      <c r="BD208" s="13"/>
      <c r="BE208" s="102">
        <v>2019</v>
      </c>
      <c r="BF208" s="102">
        <v>2018</v>
      </c>
      <c r="BG208" s="103" t="s">
        <v>571</v>
      </c>
      <c r="BH208" s="104" t="s">
        <v>572</v>
      </c>
      <c r="BI208" s="22"/>
      <c r="BJ208" s="102">
        <v>2019</v>
      </c>
      <c r="BK208" s="102">
        <v>2018</v>
      </c>
      <c r="BL208" s="103" t="s">
        <v>571</v>
      </c>
      <c r="BM208" s="104" t="s">
        <v>572</v>
      </c>
      <c r="BN208" s="22"/>
      <c r="BO208" s="22"/>
      <c r="BP208" s="22"/>
      <c r="BQ208" s="22"/>
      <c r="BR208" s="22"/>
      <c r="BS208" s="22"/>
      <c r="BT208" s="22"/>
      <c r="BU208" s="13"/>
      <c r="BV208" s="102">
        <v>2019</v>
      </c>
      <c r="BW208" s="102">
        <v>2018</v>
      </c>
      <c r="BX208" s="103" t="s">
        <v>571</v>
      </c>
      <c r="BY208" s="104" t="s">
        <v>572</v>
      </c>
      <c r="BZ208" s="22"/>
      <c r="CA208" s="102">
        <v>2019</v>
      </c>
      <c r="CB208" s="102">
        <v>2018</v>
      </c>
      <c r="CC208" s="103" t="s">
        <v>571</v>
      </c>
      <c r="CD208" s="104" t="s">
        <v>572</v>
      </c>
      <c r="CE208" s="22"/>
      <c r="CF208" s="22"/>
      <c r="CG208" s="22"/>
      <c r="CH208" s="22"/>
      <c r="CI208" s="22"/>
      <c r="CJ208" s="22"/>
      <c r="CK208" s="22"/>
      <c r="CL208" s="13"/>
      <c r="CM208" s="102">
        <v>2019</v>
      </c>
      <c r="CN208" s="102">
        <v>2018</v>
      </c>
      <c r="CO208" s="103" t="s">
        <v>571</v>
      </c>
      <c r="CP208" s="104" t="s">
        <v>572</v>
      </c>
      <c r="CQ208" s="22"/>
      <c r="CR208" s="102">
        <v>2019</v>
      </c>
      <c r="CS208" s="102">
        <v>2018</v>
      </c>
      <c r="CT208" s="103" t="s">
        <v>571</v>
      </c>
      <c r="CU208" s="104" t="s">
        <v>572</v>
      </c>
      <c r="CV208" s="22"/>
      <c r="CW208" s="22"/>
      <c r="CX208" s="22"/>
      <c r="CY208" s="22"/>
      <c r="CZ208" s="22"/>
      <c r="DA208" s="22"/>
      <c r="DB208" s="22"/>
      <c r="DC208" s="13"/>
      <c r="DD208" s="102">
        <v>2019</v>
      </c>
      <c r="DE208" s="102">
        <v>2018</v>
      </c>
      <c r="DF208" s="103" t="s">
        <v>571</v>
      </c>
      <c r="DG208" s="104" t="s">
        <v>572</v>
      </c>
      <c r="DH208" s="22"/>
      <c r="DI208" s="102">
        <v>2019</v>
      </c>
      <c r="DJ208" s="102">
        <v>2018</v>
      </c>
      <c r="DK208" s="103" t="s">
        <v>571</v>
      </c>
      <c r="DL208" s="104" t="s">
        <v>572</v>
      </c>
      <c r="DM208" s="22"/>
      <c r="DN208" s="22"/>
      <c r="DO208" s="22"/>
      <c r="DP208" s="22"/>
      <c r="DQ208" s="22"/>
      <c r="DR208" s="22"/>
      <c r="DS208" s="22"/>
      <c r="DT208" s="13"/>
      <c r="DU208" s="102">
        <v>2019</v>
      </c>
      <c r="DV208" s="102">
        <v>2018</v>
      </c>
      <c r="DW208" s="103" t="s">
        <v>571</v>
      </c>
      <c r="DX208" s="104" t="s">
        <v>572</v>
      </c>
      <c r="DY208" s="22"/>
      <c r="DZ208" s="102">
        <v>2019</v>
      </c>
      <c r="EA208" s="102">
        <v>2018</v>
      </c>
      <c r="EB208" s="103" t="s">
        <v>571</v>
      </c>
      <c r="EC208" s="104" t="s">
        <v>572</v>
      </c>
      <c r="ED208" s="22"/>
      <c r="EE208" s="22"/>
      <c r="EF208" s="22"/>
      <c r="EG208" s="22"/>
      <c r="EH208" s="22"/>
      <c r="EI208" s="22"/>
      <c r="EJ208" s="22"/>
      <c r="EK208" s="13"/>
      <c r="EL208" s="102">
        <v>2019</v>
      </c>
      <c r="EM208" s="102">
        <v>2018</v>
      </c>
      <c r="EN208" s="103" t="s">
        <v>571</v>
      </c>
      <c r="EO208" s="104" t="s">
        <v>572</v>
      </c>
      <c r="EP208" s="22"/>
      <c r="EQ208" s="102">
        <v>2019</v>
      </c>
      <c r="ER208" s="102">
        <v>2018</v>
      </c>
      <c r="ES208" s="103" t="s">
        <v>571</v>
      </c>
      <c r="ET208" s="104" t="s">
        <v>572</v>
      </c>
      <c r="EU208" s="22"/>
      <c r="EV208" s="22"/>
      <c r="EW208" s="22"/>
      <c r="EX208" s="22"/>
      <c r="EY208" s="22"/>
      <c r="EZ208" s="22"/>
      <c r="FA208" s="22"/>
      <c r="FB208" s="13"/>
      <c r="FC208" s="102">
        <v>2019</v>
      </c>
      <c r="FD208" s="102">
        <v>2018</v>
      </c>
      <c r="FE208" s="103" t="s">
        <v>571</v>
      </c>
      <c r="FF208" s="104" t="s">
        <v>572</v>
      </c>
      <c r="FG208" s="22"/>
      <c r="FH208" s="102">
        <v>2019</v>
      </c>
      <c r="FI208" s="102">
        <v>2018</v>
      </c>
      <c r="FJ208" s="103" t="s">
        <v>571</v>
      </c>
      <c r="FK208" s="104" t="s">
        <v>572</v>
      </c>
      <c r="FL208" s="22"/>
      <c r="FM208" s="22"/>
      <c r="FN208" s="22"/>
      <c r="FO208" s="22"/>
      <c r="FP208" s="22"/>
      <c r="FQ208" s="22"/>
      <c r="FR208" s="22"/>
      <c r="FS208" s="13"/>
    </row>
    <row r="209" spans="1:175" x14ac:dyDescent="0.2">
      <c r="A209" s="42">
        <v>777</v>
      </c>
      <c r="B209" s="67" t="str">
        <f>VLOOKUP($A209&amp;B$1,TEXTDF,(SPRCODE="DE")*2+(SPRCODE="FR")*3,FALSE)</f>
        <v>Total Betriebsaufwand</v>
      </c>
      <c r="C209" s="67"/>
      <c r="D209" s="67"/>
      <c r="E209" s="67"/>
      <c r="F209" s="68">
        <f>+SUBTOTAL(9,F210:F213)</f>
        <v>894920.21293972351</v>
      </c>
      <c r="G209" s="68">
        <f>+SUBTOTAL(9,G210:G213)</f>
        <v>914918.47872394137</v>
      </c>
      <c r="H209" s="69">
        <f t="shared" ref="H209:H213" si="116">+IFERROR(F209-G209,"")</f>
        <v>-19998.26578421786</v>
      </c>
      <c r="I209" s="70">
        <f t="shared" ref="I209:I213" si="117">+IFERROR(F209/G209-1,"")</f>
        <v>-2.1857975600307E-2</v>
      </c>
      <c r="J209" s="22"/>
      <c r="K209" s="68">
        <f>+IFERROR(F209*1000/F193,0)</f>
        <v>369.67748342196631</v>
      </c>
      <c r="L209" s="68">
        <f>+IFERROR(G209*1000/G193,0)</f>
        <v>376.88917391460279</v>
      </c>
      <c r="M209" s="69">
        <f t="shared" ref="M209:M212" si="118">+IFERROR(K209-L209,"")</f>
        <v>-7.2116904926364782</v>
      </c>
      <c r="N209" s="70">
        <f t="shared" ref="N209:N212" si="119">+IFERROR(K209/L209-1,"")</f>
        <v>-1.9134777520222745E-2</v>
      </c>
      <c r="O209" s="22"/>
      <c r="P209" s="22"/>
      <c r="Q209" s="22"/>
      <c r="R209" s="22"/>
      <c r="S209" s="22"/>
      <c r="T209" s="22"/>
      <c r="U209" s="22"/>
      <c r="V209" s="13"/>
      <c r="W209" s="68">
        <v>250392.95178209207</v>
      </c>
      <c r="X209" s="68">
        <v>261213.82621885141</v>
      </c>
      <c r="Y209" s="69">
        <v>-10820.874436759332</v>
      </c>
      <c r="Z209" s="70">
        <v>-4.142535099843192E-2</v>
      </c>
      <c r="AA209" s="22"/>
      <c r="AB209" s="68">
        <v>368.60111905693759</v>
      </c>
      <c r="AC209" s="68">
        <v>409.5949054529554</v>
      </c>
      <c r="AD209" s="69">
        <v>-40.993786396017811</v>
      </c>
      <c r="AE209" s="70">
        <v>-0.10008373114573865</v>
      </c>
      <c r="AF209" s="22"/>
      <c r="AG209" s="22"/>
      <c r="AH209" s="22"/>
      <c r="AI209" s="22"/>
      <c r="AJ209" s="22"/>
      <c r="AK209" s="22"/>
      <c r="AL209" s="22"/>
      <c r="AM209" s="13"/>
      <c r="AN209" s="68">
        <v>219679.26509615063</v>
      </c>
      <c r="AO209" s="68">
        <v>238166.50621467785</v>
      </c>
      <c r="AP209" s="69">
        <v>-18487.241118527221</v>
      </c>
      <c r="AQ209" s="70">
        <v>-7.7623178054529784E-2</v>
      </c>
      <c r="AR209" s="22"/>
      <c r="AS209" s="68">
        <v>434.7644955023863</v>
      </c>
      <c r="AT209" s="68">
        <v>405.99149448327557</v>
      </c>
      <c r="AU209" s="69">
        <v>28.773001019110723</v>
      </c>
      <c r="AV209" s="70">
        <v>7.0870945352516479E-2</v>
      </c>
      <c r="AW209" s="22"/>
      <c r="AX209" s="22"/>
      <c r="AY209" s="22"/>
      <c r="AZ209" s="22"/>
      <c r="BA209" s="22"/>
      <c r="BB209" s="22"/>
      <c r="BC209" s="22"/>
      <c r="BD209" s="13"/>
      <c r="BE209" s="68">
        <v>87315.786418158445</v>
      </c>
      <c r="BF209" s="68">
        <v>83628.849000000002</v>
      </c>
      <c r="BG209" s="69">
        <v>3686.9374181584426</v>
      </c>
      <c r="BH209" s="70">
        <v>4.4086908551837611E-2</v>
      </c>
      <c r="BI209" s="22"/>
      <c r="BJ209" s="68">
        <v>439.93564103186532</v>
      </c>
      <c r="BK209" s="68">
        <v>413.90789766737441</v>
      </c>
      <c r="BL209" s="69">
        <v>26.027743364490902</v>
      </c>
      <c r="BM209" s="70">
        <v>6.2882934853800254E-2</v>
      </c>
      <c r="BN209" s="22"/>
      <c r="BO209" s="22"/>
      <c r="BP209" s="22"/>
      <c r="BQ209" s="22"/>
      <c r="BR209" s="22"/>
      <c r="BS209" s="22"/>
      <c r="BT209" s="22"/>
      <c r="BU209" s="13"/>
      <c r="BV209" s="68">
        <v>101141.34084000002</v>
      </c>
      <c r="BW209" s="68">
        <v>103393.60009999987</v>
      </c>
      <c r="BX209" s="69">
        <v>-2252.2592599998461</v>
      </c>
      <c r="BY209" s="70">
        <v>-2.1783352720299076E-2</v>
      </c>
      <c r="BZ209" s="22"/>
      <c r="CA209" s="68">
        <v>408.79878547062538</v>
      </c>
      <c r="CB209" s="68">
        <v>440.72520621269979</v>
      </c>
      <c r="CC209" s="69">
        <v>-31.926420742074413</v>
      </c>
      <c r="CD209" s="70">
        <v>-7.2440650754761471E-2</v>
      </c>
      <c r="CE209" s="22"/>
      <c r="CF209" s="22"/>
      <c r="CG209" s="22"/>
      <c r="CH209" s="22"/>
      <c r="CI209" s="22"/>
      <c r="CJ209" s="22"/>
      <c r="CK209" s="22"/>
      <c r="CL209" s="13"/>
      <c r="CM209" s="68">
        <v>69643.769113322385</v>
      </c>
      <c r="CN209" s="68">
        <v>62773.344230412316</v>
      </c>
      <c r="CO209" s="69">
        <v>6870.4248829100688</v>
      </c>
      <c r="CP209" s="70">
        <v>0.10944812590662489</v>
      </c>
      <c r="CQ209" s="22"/>
      <c r="CR209" s="68">
        <v>485.23113500123594</v>
      </c>
      <c r="CS209" s="68">
        <v>433.10779325094569</v>
      </c>
      <c r="CT209" s="69">
        <v>52.123341750290251</v>
      </c>
      <c r="CU209" s="70">
        <v>0.12034727280949586</v>
      </c>
      <c r="CV209" s="22"/>
      <c r="CW209" s="22"/>
      <c r="CX209" s="22"/>
      <c r="CY209" s="22"/>
      <c r="CZ209" s="22"/>
      <c r="DA209" s="22"/>
      <c r="DB209" s="22"/>
      <c r="DC209" s="13"/>
      <c r="DD209" s="68">
        <v>26138</v>
      </c>
      <c r="DE209" s="68">
        <v>24035</v>
      </c>
      <c r="DF209" s="69">
        <v>2103</v>
      </c>
      <c r="DG209" s="70">
        <v>8.7497399625546146E-2</v>
      </c>
      <c r="DH209" s="22"/>
      <c r="DI209" s="68">
        <v>701.31473034612293</v>
      </c>
      <c r="DJ209" s="68">
        <v>628.82633038564177</v>
      </c>
      <c r="DK209" s="69">
        <v>72.488399960481161</v>
      </c>
      <c r="DL209" s="70">
        <v>0.11527570723068492</v>
      </c>
      <c r="DM209" s="22"/>
      <c r="DN209" s="22"/>
      <c r="DO209" s="22"/>
      <c r="DP209" s="22"/>
      <c r="DQ209" s="22"/>
      <c r="DR209" s="22"/>
      <c r="DS209" s="22"/>
      <c r="DT209" s="13"/>
      <c r="DU209" s="68">
        <v>105573.56210999998</v>
      </c>
      <c r="DV209" s="68">
        <v>103319.69056000002</v>
      </c>
      <c r="DW209" s="69">
        <v>2253.8715499999671</v>
      </c>
      <c r="DX209" s="70">
        <v>2.1814540266079208E-2</v>
      </c>
      <c r="DY209" s="22"/>
      <c r="DZ209" s="68">
        <v>308.67928234561435</v>
      </c>
      <c r="EA209" s="68">
        <v>313.5555538830385</v>
      </c>
      <c r="EB209" s="69">
        <v>-4.8762715374241452</v>
      </c>
      <c r="EC209" s="70">
        <v>-1.5551539358933164E-2</v>
      </c>
      <c r="ED209" s="22"/>
      <c r="EE209" s="22"/>
      <c r="EF209" s="22"/>
      <c r="EG209" s="22"/>
      <c r="EH209" s="22"/>
      <c r="EI209" s="22"/>
      <c r="EJ209" s="22"/>
      <c r="EK209" s="13"/>
      <c r="EL209" s="68">
        <v>34181.125979999997</v>
      </c>
      <c r="EM209" s="68">
        <v>37502.452400000002</v>
      </c>
      <c r="EN209" s="69">
        <v>-3321.3264200000049</v>
      </c>
      <c r="EO209" s="70">
        <v>-8.8562912755007051E-2</v>
      </c>
      <c r="EP209" s="22"/>
      <c r="EQ209" s="68">
        <v>129.15450034573573</v>
      </c>
      <c r="ER209" s="68">
        <v>149.49554492545641</v>
      </c>
      <c r="ES209" s="69">
        <v>-20.341044579720688</v>
      </c>
      <c r="ET209" s="70">
        <v>-0.13606455356153546</v>
      </c>
      <c r="EU209" s="22"/>
      <c r="EV209" s="22"/>
      <c r="EW209" s="22"/>
      <c r="EX209" s="22"/>
      <c r="EY209" s="22"/>
      <c r="EZ209" s="22"/>
      <c r="FA209" s="22"/>
      <c r="FB209" s="13"/>
      <c r="FC209" s="68">
        <v>854.41159999997478</v>
      </c>
      <c r="FD209" s="68">
        <v>885.21</v>
      </c>
      <c r="FE209" s="69">
        <v>-30.798400000025254</v>
      </c>
      <c r="FF209" s="70">
        <v>-3.4792196202059644E-2</v>
      </c>
      <c r="FG209" s="22"/>
      <c r="FH209" s="68">
        <v>297.4970752089049</v>
      </c>
      <c r="FI209" s="68">
        <v>293.89442231075697</v>
      </c>
      <c r="FJ209" s="69">
        <v>3.6026528981479373</v>
      </c>
      <c r="FK209" s="70">
        <v>1.2258323481684208E-2</v>
      </c>
      <c r="FL209" s="22"/>
      <c r="FM209" s="22"/>
      <c r="FN209" s="22"/>
      <c r="FO209" s="22"/>
      <c r="FP209" s="22"/>
      <c r="FQ209" s="22"/>
      <c r="FR209" s="22"/>
      <c r="FS209" s="13"/>
    </row>
    <row r="210" spans="1:175" x14ac:dyDescent="0.2">
      <c r="A210" s="42">
        <v>778</v>
      </c>
      <c r="B210" s="46"/>
      <c r="C210" s="86" t="str">
        <f>VLOOKUP($A210&amp;C$1,TEXTDF,(SPRCODE="DE")*2+(SPRCODE="FR")*3,FALSE)</f>
        <v>Betriebsaufwand aktive Versicherte</v>
      </c>
      <c r="D210" s="46"/>
      <c r="E210" s="46"/>
      <c r="F210" s="80">
        <f t="shared" ref="F210:F213" si="120">+W210*$G$5+AN210*$H$5+BE210*$I$5+BV210*$K$5+CM210*$L$5+DD210*$M$5+DU210*$N$5+EL210*$P$5+FC210*$Q$5</f>
        <v>743688.25913298363</v>
      </c>
      <c r="G210" s="80">
        <f t="shared" ref="G210:G213" si="121">+X210*$G$5+AO210*$H$5+BF210*$I$5+BW210*$K$5+CN210*$L$5+DE210*$M$5+DV210*$N$5+EM210*$P$5+FD210*$Q$5</f>
        <v>775088.18588003237</v>
      </c>
      <c r="H210" s="93">
        <f t="shared" si="116"/>
        <v>-31399.926747048739</v>
      </c>
      <c r="I210" s="94">
        <f t="shared" si="117"/>
        <v>-4.0511424788906236E-2</v>
      </c>
      <c r="J210" s="22"/>
      <c r="K210" s="80">
        <f>+IFERROR(F210*1000/F194,0)</f>
        <v>398.66622152416227</v>
      </c>
      <c r="L210" s="80">
        <f>+IFERROR(G210*1000/G194,0)</f>
        <v>415.52109166838903</v>
      </c>
      <c r="M210" s="93">
        <f t="shared" si="118"/>
        <v>-16.854870144226766</v>
      </c>
      <c r="N210" s="94">
        <f t="shared" si="119"/>
        <v>-4.0563212029867235E-2</v>
      </c>
      <c r="O210" s="22"/>
      <c r="P210" s="22"/>
      <c r="Q210" s="22"/>
      <c r="R210" s="22"/>
      <c r="S210" s="22"/>
      <c r="T210" s="22"/>
      <c r="U210" s="22"/>
      <c r="V210" s="13"/>
      <c r="W210" s="80">
        <v>204809.89011370967</v>
      </c>
      <c r="X210" s="80">
        <v>213383.91475945537</v>
      </c>
      <c r="Y210" s="93">
        <v>-8574.024645745696</v>
      </c>
      <c r="Z210" s="94">
        <v>-4.0181213543725058E-2</v>
      </c>
      <c r="AA210" s="22"/>
      <c r="AB210" s="80">
        <v>411.1690652653391</v>
      </c>
      <c r="AC210" s="80">
        <v>463.88110087556083</v>
      </c>
      <c r="AD210" s="93">
        <v>-52.712035610221733</v>
      </c>
      <c r="AE210" s="94">
        <v>-0.1136326431724195</v>
      </c>
      <c r="AF210" s="22"/>
      <c r="AG210" s="22"/>
      <c r="AH210" s="22"/>
      <c r="AI210" s="22"/>
      <c r="AJ210" s="22"/>
      <c r="AK210" s="22"/>
      <c r="AL210" s="22"/>
      <c r="AM210" s="13"/>
      <c r="AN210" s="80">
        <v>185575.30193741113</v>
      </c>
      <c r="AO210" s="80">
        <v>203357.85</v>
      </c>
      <c r="AP210" s="93">
        <v>-17782.548062588874</v>
      </c>
      <c r="AQ210" s="94">
        <v>-8.7444610879731877E-2</v>
      </c>
      <c r="AR210" s="22"/>
      <c r="AS210" s="80">
        <v>558.35101435707043</v>
      </c>
      <c r="AT210" s="80">
        <v>501.82572624347296</v>
      </c>
      <c r="AU210" s="93">
        <v>56.525288113597469</v>
      </c>
      <c r="AV210" s="94">
        <v>0.1126392792508466</v>
      </c>
      <c r="AW210" s="22"/>
      <c r="AX210" s="22"/>
      <c r="AY210" s="22"/>
      <c r="AZ210" s="22"/>
      <c r="BA210" s="22"/>
      <c r="BB210" s="22"/>
      <c r="BC210" s="22"/>
      <c r="BD210" s="13"/>
      <c r="BE210" s="80">
        <v>74163.933259986778</v>
      </c>
      <c r="BF210" s="80">
        <v>71478.849000000002</v>
      </c>
      <c r="BG210" s="93">
        <v>2685.0842599867756</v>
      </c>
      <c r="BH210" s="94">
        <v>3.7564738346399063E-2</v>
      </c>
      <c r="BI210" s="22"/>
      <c r="BJ210" s="80">
        <v>483.02364358696877</v>
      </c>
      <c r="BK210" s="80">
        <v>456.20455989048946</v>
      </c>
      <c r="BL210" s="93">
        <v>26.819083696479311</v>
      </c>
      <c r="BM210" s="94">
        <v>5.8787408225198678E-2</v>
      </c>
      <c r="BN210" s="22"/>
      <c r="BO210" s="22"/>
      <c r="BP210" s="22"/>
      <c r="BQ210" s="22"/>
      <c r="BR210" s="22"/>
      <c r="BS210" s="22"/>
      <c r="BT210" s="22"/>
      <c r="BU210" s="13"/>
      <c r="BV210" s="80">
        <v>92472.326279928369</v>
      </c>
      <c r="BW210" s="80">
        <v>94999.713414126643</v>
      </c>
      <c r="BX210" s="93">
        <v>-2527.387134198274</v>
      </c>
      <c r="BY210" s="94">
        <v>-2.660415535340388E-2</v>
      </c>
      <c r="BZ210" s="22"/>
      <c r="CA210" s="80">
        <v>437.8015966404289</v>
      </c>
      <c r="CB210" s="80">
        <v>477.37206095771501</v>
      </c>
      <c r="CC210" s="93">
        <v>-39.57046431728611</v>
      </c>
      <c r="CD210" s="94">
        <v>-8.2892292100000375E-2</v>
      </c>
      <c r="CE210" s="22"/>
      <c r="CF210" s="22"/>
      <c r="CG210" s="22"/>
      <c r="CH210" s="22"/>
      <c r="CI210" s="22"/>
      <c r="CJ210" s="22"/>
      <c r="CK210" s="22"/>
      <c r="CL210" s="13"/>
      <c r="CM210" s="80">
        <v>51439.354995553789</v>
      </c>
      <c r="CN210" s="80">
        <v>46173.457149293346</v>
      </c>
      <c r="CO210" s="93">
        <v>5265.8978462604427</v>
      </c>
      <c r="CP210" s="94">
        <v>0.11404599463354304</v>
      </c>
      <c r="CQ210" s="22"/>
      <c r="CR210" s="80">
        <v>606.66055354405296</v>
      </c>
      <c r="CS210" s="80">
        <v>546.85210101608754</v>
      </c>
      <c r="CT210" s="93">
        <v>59.808452527965414</v>
      </c>
      <c r="CU210" s="94">
        <v>0.10936860700880069</v>
      </c>
      <c r="CV210" s="22"/>
      <c r="CW210" s="22"/>
      <c r="CX210" s="22"/>
      <c r="CY210" s="22"/>
      <c r="CZ210" s="22"/>
      <c r="DA210" s="22"/>
      <c r="DB210" s="22"/>
      <c r="DC210" s="13"/>
      <c r="DD210" s="80">
        <v>23453</v>
      </c>
      <c r="DE210" s="80">
        <v>21467</v>
      </c>
      <c r="DF210" s="93">
        <v>1986</v>
      </c>
      <c r="DG210" s="94">
        <v>9.2514091396096232E-2</v>
      </c>
      <c r="DH210" s="22"/>
      <c r="DI210" s="80">
        <v>746.26913163840015</v>
      </c>
      <c r="DJ210" s="80">
        <v>660.88910781355833</v>
      </c>
      <c r="DK210" s="93">
        <v>85.380023824841828</v>
      </c>
      <c r="DL210" s="94">
        <v>0.12918963683227802</v>
      </c>
      <c r="DM210" s="22"/>
      <c r="DN210" s="22"/>
      <c r="DO210" s="22"/>
      <c r="DP210" s="22"/>
      <c r="DQ210" s="22"/>
      <c r="DR210" s="22"/>
      <c r="DS210" s="22"/>
      <c r="DT210" s="13"/>
      <c r="DU210" s="80">
        <v>88181.250566393981</v>
      </c>
      <c r="DV210" s="80">
        <v>92380.27615715703</v>
      </c>
      <c r="DW210" s="93">
        <v>-4199.025590763049</v>
      </c>
      <c r="DX210" s="94">
        <v>-4.5453702515672045E-2</v>
      </c>
      <c r="DY210" s="22"/>
      <c r="DZ210" s="80">
        <v>294.81309678543266</v>
      </c>
      <c r="EA210" s="80">
        <v>322.1507672143598</v>
      </c>
      <c r="EB210" s="93">
        <v>-27.33767042892714</v>
      </c>
      <c r="EC210" s="94">
        <v>-8.4859864420985809E-2</v>
      </c>
      <c r="ED210" s="22"/>
      <c r="EE210" s="22"/>
      <c r="EF210" s="22"/>
      <c r="EG210" s="22"/>
      <c r="EH210" s="22"/>
      <c r="EI210" s="22"/>
      <c r="EJ210" s="22"/>
      <c r="EK210" s="13"/>
      <c r="EL210" s="80">
        <v>23593.201980000002</v>
      </c>
      <c r="EM210" s="80">
        <v>31847.125400000004</v>
      </c>
      <c r="EN210" s="93">
        <v>-8253.9234200000028</v>
      </c>
      <c r="EO210" s="94">
        <v>-0.25917326340543134</v>
      </c>
      <c r="EP210" s="22"/>
      <c r="EQ210" s="80">
        <v>92.56810023776454</v>
      </c>
      <c r="ER210" s="80">
        <v>132.28736738915521</v>
      </c>
      <c r="ES210" s="93">
        <v>-39.719267151390667</v>
      </c>
      <c r="ET210" s="94">
        <v>-0.30024988731196733</v>
      </c>
      <c r="EU210" s="22"/>
      <c r="EV210" s="22"/>
      <c r="EW210" s="22"/>
      <c r="EX210" s="22"/>
      <c r="EY210" s="22"/>
      <c r="EZ210" s="22"/>
      <c r="FA210" s="22"/>
      <c r="FB210" s="13"/>
      <c r="FC210" s="80">
        <v>0</v>
      </c>
      <c r="FD210" s="80">
        <v>0</v>
      </c>
      <c r="FE210" s="93">
        <v>0</v>
      </c>
      <c r="FF210" s="94" t="s">
        <v>589</v>
      </c>
      <c r="FG210" s="22"/>
      <c r="FH210" s="80">
        <v>0</v>
      </c>
      <c r="FI210" s="80">
        <v>0</v>
      </c>
      <c r="FJ210" s="93">
        <v>0</v>
      </c>
      <c r="FK210" s="94" t="s">
        <v>589</v>
      </c>
      <c r="FL210" s="22"/>
      <c r="FM210" s="22"/>
      <c r="FN210" s="22"/>
      <c r="FO210" s="22"/>
      <c r="FP210" s="22"/>
      <c r="FQ210" s="22"/>
      <c r="FR210" s="22"/>
      <c r="FS210" s="13"/>
    </row>
    <row r="211" spans="1:175" x14ac:dyDescent="0.2">
      <c r="A211" s="42">
        <v>779</v>
      </c>
      <c r="B211" s="46"/>
      <c r="C211" s="86" t="str">
        <f>VLOOKUP($A211&amp;C$1,TEXTDF,(SPRCODE="DE")*2+(SPRCODE="FR")*3,FALSE)</f>
        <v>Betriebsaufwand Rentenbezüger</v>
      </c>
      <c r="D211" s="46"/>
      <c r="E211" s="46"/>
      <c r="F211" s="80">
        <f t="shared" si="120"/>
        <v>125528.65160463171</v>
      </c>
      <c r="G211" s="80">
        <f t="shared" si="121"/>
        <v>114110.70642225255</v>
      </c>
      <c r="H211" s="93">
        <f t="shared" si="116"/>
        <v>11417.945182379161</v>
      </c>
      <c r="I211" s="94">
        <f t="shared" si="117"/>
        <v>0.10006024447985151</v>
      </c>
      <c r="J211" s="22"/>
      <c r="K211" s="80">
        <f>+IFERROR(F211*1000/F197,0)</f>
        <v>480.4601520549727</v>
      </c>
      <c r="L211" s="80">
        <f>+IFERROR(G211*1000/G197,0)</f>
        <v>439.62977420998516</v>
      </c>
      <c r="M211" s="93">
        <f t="shared" si="118"/>
        <v>40.830377844987538</v>
      </c>
      <c r="N211" s="94">
        <f t="shared" si="119"/>
        <v>9.2874459921099994E-2</v>
      </c>
      <c r="O211" s="22"/>
      <c r="P211" s="22"/>
      <c r="Q211" s="22"/>
      <c r="R211" s="22"/>
      <c r="S211" s="22"/>
      <c r="T211" s="22"/>
      <c r="U211" s="22"/>
      <c r="V211" s="13"/>
      <c r="W211" s="80">
        <v>38686.785450092866</v>
      </c>
      <c r="X211" s="80">
        <v>40390.383846610894</v>
      </c>
      <c r="Y211" s="93">
        <v>-1703.5983965180276</v>
      </c>
      <c r="Z211" s="94">
        <v>-4.2178316576235608E-2</v>
      </c>
      <c r="AA211" s="22"/>
      <c r="AB211" s="80">
        <v>464.87923971800751</v>
      </c>
      <c r="AC211" s="80">
        <v>499.36184964406925</v>
      </c>
      <c r="AD211" s="93">
        <v>-34.482609926061741</v>
      </c>
      <c r="AE211" s="94">
        <v>-6.9053352695324977E-2</v>
      </c>
      <c r="AF211" s="22"/>
      <c r="AG211" s="22"/>
      <c r="AH211" s="22"/>
      <c r="AI211" s="22"/>
      <c r="AJ211" s="22"/>
      <c r="AK211" s="22"/>
      <c r="AL211" s="22"/>
      <c r="AM211" s="13"/>
      <c r="AN211" s="80">
        <v>29021.692616705852</v>
      </c>
      <c r="AO211" s="80">
        <v>29747.040000000001</v>
      </c>
      <c r="AP211" s="93">
        <v>-725.34738329414904</v>
      </c>
      <c r="AQ211" s="94">
        <v>-2.4383850739238211E-2</v>
      </c>
      <c r="AR211" s="22"/>
      <c r="AS211" s="80">
        <v>426.04896130866996</v>
      </c>
      <c r="AT211" s="80">
        <v>419.24224465606733</v>
      </c>
      <c r="AU211" s="93">
        <v>6.8067166526026313</v>
      </c>
      <c r="AV211" s="94">
        <v>1.6235760444863079E-2</v>
      </c>
      <c r="AW211" s="22"/>
      <c r="AX211" s="22"/>
      <c r="AY211" s="22"/>
      <c r="AZ211" s="22"/>
      <c r="BA211" s="22"/>
      <c r="BB211" s="22"/>
      <c r="BC211" s="22"/>
      <c r="BD211" s="13"/>
      <c r="BE211" s="80">
        <v>10961.853158171665</v>
      </c>
      <c r="BF211" s="80">
        <v>10000</v>
      </c>
      <c r="BG211" s="93">
        <v>961.8531581716652</v>
      </c>
      <c r="BH211" s="94">
        <v>9.6185315817166606E-2</v>
      </c>
      <c r="BI211" s="22"/>
      <c r="BJ211" s="80">
        <v>454.75433139065194</v>
      </c>
      <c r="BK211" s="80">
        <v>426.70444559747892</v>
      </c>
      <c r="BL211" s="93">
        <v>28.049885793173019</v>
      </c>
      <c r="BM211" s="94">
        <v>6.5736099266313186E-2</v>
      </c>
      <c r="BN211" s="22"/>
      <c r="BO211" s="22"/>
      <c r="BP211" s="22"/>
      <c r="BQ211" s="22"/>
      <c r="BR211" s="22"/>
      <c r="BS211" s="22"/>
      <c r="BT211" s="22"/>
      <c r="BU211" s="13"/>
      <c r="BV211" s="80">
        <v>7840.5458600000011</v>
      </c>
      <c r="BW211" s="80">
        <v>7351.8704200000011</v>
      </c>
      <c r="BX211" s="93">
        <v>488.67543999999998</v>
      </c>
      <c r="BY211" s="94">
        <v>6.6469539325748839E-2</v>
      </c>
      <c r="BZ211" s="22"/>
      <c r="CA211" s="80">
        <v>275.88758574703513</v>
      </c>
      <c r="CB211" s="80">
        <v>271.44509102912076</v>
      </c>
      <c r="CC211" s="93">
        <v>4.4424947179143714</v>
      </c>
      <c r="CD211" s="94">
        <v>1.6366089735024181E-2</v>
      </c>
      <c r="CE211" s="22"/>
      <c r="CF211" s="22"/>
      <c r="CG211" s="22"/>
      <c r="CH211" s="22"/>
      <c r="CI211" s="22"/>
      <c r="CJ211" s="22"/>
      <c r="CK211" s="22"/>
      <c r="CL211" s="13"/>
      <c r="CM211" s="80">
        <v>9398.0787106198622</v>
      </c>
      <c r="CN211" s="80">
        <v>8687.3523556416385</v>
      </c>
      <c r="CO211" s="93">
        <v>710.72635497822375</v>
      </c>
      <c r="CP211" s="94">
        <v>8.1811618302401579E-2</v>
      </c>
      <c r="CQ211" s="22"/>
      <c r="CR211" s="80">
        <v>732.10864770739761</v>
      </c>
      <c r="CS211" s="80">
        <v>665.74851372838066</v>
      </c>
      <c r="CT211" s="93">
        <v>66.36013397901695</v>
      </c>
      <c r="CU211" s="94">
        <v>9.9677479724860962E-2</v>
      </c>
      <c r="CV211" s="22"/>
      <c r="CW211" s="22"/>
      <c r="CX211" s="22"/>
      <c r="CY211" s="22"/>
      <c r="CZ211" s="22"/>
      <c r="DA211" s="22"/>
      <c r="DB211" s="22"/>
      <c r="DC211" s="13"/>
      <c r="DD211" s="80">
        <v>2132</v>
      </c>
      <c r="DE211" s="80">
        <v>1993</v>
      </c>
      <c r="DF211" s="93">
        <v>139</v>
      </c>
      <c r="DG211" s="94">
        <v>6.9744104365278448E-2</v>
      </c>
      <c r="DH211" s="22"/>
      <c r="DI211" s="80">
        <v>427.68304914744232</v>
      </c>
      <c r="DJ211" s="80">
        <v>420.37544821767557</v>
      </c>
      <c r="DK211" s="93">
        <v>7.3076009297667497</v>
      </c>
      <c r="DL211" s="94">
        <v>1.7383510290027271E-2</v>
      </c>
      <c r="DM211" s="22"/>
      <c r="DN211" s="22"/>
      <c r="DO211" s="22"/>
      <c r="DP211" s="22"/>
      <c r="DQ211" s="22"/>
      <c r="DR211" s="22"/>
      <c r="DS211" s="22"/>
      <c r="DT211" s="13"/>
      <c r="DU211" s="80">
        <v>16639.8714</v>
      </c>
      <c r="DV211" s="80">
        <v>9996.2243999999992</v>
      </c>
      <c r="DW211" s="93">
        <v>6643.6470000000008</v>
      </c>
      <c r="DX211" s="94">
        <v>0.66461563227812315</v>
      </c>
      <c r="DY211" s="22"/>
      <c r="DZ211" s="80">
        <v>556.44299759229534</v>
      </c>
      <c r="EA211" s="80">
        <v>339.73030179445345</v>
      </c>
      <c r="EB211" s="93">
        <v>216.71269579784189</v>
      </c>
      <c r="EC211" s="94">
        <v>0.63789628023513556</v>
      </c>
      <c r="ED211" s="22"/>
      <c r="EE211" s="22"/>
      <c r="EF211" s="22"/>
      <c r="EG211" s="22"/>
      <c r="EH211" s="22"/>
      <c r="EI211" s="22"/>
      <c r="EJ211" s="22"/>
      <c r="EK211" s="13"/>
      <c r="EL211" s="80">
        <v>10575</v>
      </c>
      <c r="EM211" s="80">
        <v>5642.4029999999993</v>
      </c>
      <c r="EN211" s="93">
        <v>4932.5970000000007</v>
      </c>
      <c r="EO211" s="94">
        <v>0.87420147054366759</v>
      </c>
      <c r="EP211" s="22"/>
      <c r="EQ211" s="80">
        <v>1109.0718405873104</v>
      </c>
      <c r="ER211" s="80">
        <v>573.93988404028062</v>
      </c>
      <c r="ES211" s="93">
        <v>535.13195654702974</v>
      </c>
      <c r="ET211" s="94">
        <v>0.93238328861193542</v>
      </c>
      <c r="EU211" s="22"/>
      <c r="EV211" s="22"/>
      <c r="EW211" s="22"/>
      <c r="EX211" s="22"/>
      <c r="EY211" s="22"/>
      <c r="EZ211" s="22"/>
      <c r="FA211" s="22"/>
      <c r="FB211" s="13"/>
      <c r="FC211" s="80">
        <v>272.82440904145949</v>
      </c>
      <c r="FD211" s="80">
        <v>302.43239999999986</v>
      </c>
      <c r="FE211" s="93">
        <v>-29.60799095854037</v>
      </c>
      <c r="FF211" s="94">
        <v>-9.7899533775284597E-2</v>
      </c>
      <c r="FG211" s="22"/>
      <c r="FH211" s="80">
        <v>1881.5476485617896</v>
      </c>
      <c r="FI211" s="80">
        <v>1914.1291139240498</v>
      </c>
      <c r="FJ211" s="93">
        <v>-32.581465362260133</v>
      </c>
      <c r="FK211" s="94">
        <v>-1.7021560941344549E-2</v>
      </c>
      <c r="FL211" s="22"/>
      <c r="FM211" s="22"/>
      <c r="FN211" s="22"/>
      <c r="FO211" s="22"/>
      <c r="FP211" s="22"/>
      <c r="FQ211" s="22"/>
      <c r="FR211" s="22"/>
      <c r="FS211" s="13"/>
    </row>
    <row r="212" spans="1:175" x14ac:dyDescent="0.2">
      <c r="A212" s="42">
        <v>780</v>
      </c>
      <c r="B212" s="46"/>
      <c r="C212" s="86" t="str">
        <f>VLOOKUP($A212&amp;C$1,TEXTDF,(SPRCODE="DE")*2+(SPRCODE="FR")*3,FALSE)</f>
        <v>Betriebsaufwand Freizügigkeitspolicen</v>
      </c>
      <c r="D212" s="46"/>
      <c r="E212" s="46"/>
      <c r="F212" s="80">
        <f t="shared" si="120"/>
        <v>21991.909723560741</v>
      </c>
      <c r="G212" s="80">
        <f t="shared" si="121"/>
        <v>22160.776158452558</v>
      </c>
      <c r="H212" s="93">
        <f t="shared" si="116"/>
        <v>-168.86643489181733</v>
      </c>
      <c r="I212" s="94">
        <f t="shared" si="117"/>
        <v>-7.6200595901695367E-3</v>
      </c>
      <c r="J212" s="22"/>
      <c r="K212" s="80">
        <f>+IFERROR(F212*1000/F198,0)</f>
        <v>74.775708415568388</v>
      </c>
      <c r="L212" s="80">
        <f>+IFERROR(G212*1000/G198,0)</f>
        <v>73.221971632279178</v>
      </c>
      <c r="M212" s="93">
        <f t="shared" si="118"/>
        <v>1.5537367832892102</v>
      </c>
      <c r="N212" s="94">
        <f t="shared" si="119"/>
        <v>2.1219543105067906E-2</v>
      </c>
      <c r="O212" s="22"/>
      <c r="P212" s="22"/>
      <c r="Q212" s="22"/>
      <c r="R212" s="22"/>
      <c r="S212" s="22"/>
      <c r="T212" s="22"/>
      <c r="U212" s="22"/>
      <c r="V212" s="13"/>
      <c r="W212" s="80">
        <v>3303.4486297795415</v>
      </c>
      <c r="X212" s="80">
        <v>4005.2038496185019</v>
      </c>
      <c r="Y212" s="93">
        <v>-701.75521983896033</v>
      </c>
      <c r="Z212" s="94">
        <v>-0.17521086221511617</v>
      </c>
      <c r="AA212" s="22"/>
      <c r="AB212" s="80">
        <v>33.718637451690206</v>
      </c>
      <c r="AC212" s="80">
        <v>41.3521500951774</v>
      </c>
      <c r="AD212" s="93">
        <v>-7.6335126434871938</v>
      </c>
      <c r="AE212" s="94">
        <v>-0.18459772045510725</v>
      </c>
      <c r="AF212" s="22"/>
      <c r="AG212" s="22"/>
      <c r="AH212" s="22"/>
      <c r="AI212" s="22"/>
      <c r="AJ212" s="22"/>
      <c r="AK212" s="22"/>
      <c r="AL212" s="22"/>
      <c r="AM212" s="13"/>
      <c r="AN212" s="80">
        <v>5082.2705420336633</v>
      </c>
      <c r="AO212" s="80">
        <v>5061.6162146778443</v>
      </c>
      <c r="AP212" s="93">
        <v>20.654327355819078</v>
      </c>
      <c r="AQ212" s="94">
        <v>4.0805794986835675E-3</v>
      </c>
      <c r="AR212" s="22"/>
      <c r="AS212" s="80">
        <v>48.494022461724612</v>
      </c>
      <c r="AT212" s="80">
        <v>45.831782383739842</v>
      </c>
      <c r="AU212" s="93">
        <v>2.6622400779847695</v>
      </c>
      <c r="AV212" s="94">
        <v>5.808720367221154E-2</v>
      </c>
      <c r="AW212" s="22"/>
      <c r="AX212" s="22"/>
      <c r="AY212" s="22"/>
      <c r="AZ212" s="22"/>
      <c r="BA212" s="22"/>
      <c r="BB212" s="22"/>
      <c r="BC212" s="22"/>
      <c r="BD212" s="13"/>
      <c r="BE212" s="80">
        <v>2190</v>
      </c>
      <c r="BF212" s="80">
        <v>2150</v>
      </c>
      <c r="BG212" s="93">
        <v>40</v>
      </c>
      <c r="BH212" s="94">
        <v>1.8604651162790642E-2</v>
      </c>
      <c r="BI212" s="22"/>
      <c r="BJ212" s="80">
        <v>105.14691761090839</v>
      </c>
      <c r="BK212" s="80">
        <v>98.039215686274517</v>
      </c>
      <c r="BL212" s="93">
        <v>7.1077019246338722</v>
      </c>
      <c r="BM212" s="94">
        <v>7.2498559631265502E-2</v>
      </c>
      <c r="BN212" s="22"/>
      <c r="BO212" s="22"/>
      <c r="BP212" s="22"/>
      <c r="BQ212" s="22"/>
      <c r="BR212" s="22"/>
      <c r="BS212" s="22"/>
      <c r="BT212" s="22"/>
      <c r="BU212" s="13"/>
      <c r="BV212" s="80">
        <v>828.46870007165478</v>
      </c>
      <c r="BW212" s="80">
        <v>1042.0162658732127</v>
      </c>
      <c r="BX212" s="93">
        <v>-213.54756580155788</v>
      </c>
      <c r="BY212" s="94">
        <v>-0.2049368832285976</v>
      </c>
      <c r="BZ212" s="22"/>
      <c r="CA212" s="80">
        <v>106.59659033346047</v>
      </c>
      <c r="CB212" s="80">
        <v>122.46048488344256</v>
      </c>
      <c r="CC212" s="93">
        <v>-15.863894549982092</v>
      </c>
      <c r="CD212" s="94">
        <v>-0.12954296698303369</v>
      </c>
      <c r="CE212" s="22"/>
      <c r="CF212" s="22"/>
      <c r="CG212" s="22"/>
      <c r="CH212" s="22"/>
      <c r="CI212" s="22"/>
      <c r="CJ212" s="22"/>
      <c r="CK212" s="22"/>
      <c r="CL212" s="13"/>
      <c r="CM212" s="80">
        <v>8806.3353971113702</v>
      </c>
      <c r="CN212" s="80">
        <v>7912.534725440024</v>
      </c>
      <c r="CO212" s="93">
        <v>893.80067167134621</v>
      </c>
      <c r="CP212" s="94">
        <v>0.11296009467075563</v>
      </c>
      <c r="CQ212" s="22"/>
      <c r="CR212" s="80">
        <v>191.86333900763347</v>
      </c>
      <c r="CS212" s="80">
        <v>166.74466789117704</v>
      </c>
      <c r="CT212" s="93">
        <v>25.118671116456426</v>
      </c>
      <c r="CU212" s="94">
        <v>0.15064152535809838</v>
      </c>
      <c r="CV212" s="22"/>
      <c r="CW212" s="22"/>
      <c r="CX212" s="22"/>
      <c r="CY212" s="22"/>
      <c r="CZ212" s="22"/>
      <c r="DA212" s="22"/>
      <c r="DB212" s="22"/>
      <c r="DC212" s="13"/>
      <c r="DD212" s="80">
        <v>553</v>
      </c>
      <c r="DE212" s="80">
        <v>575</v>
      </c>
      <c r="DF212" s="93">
        <v>-22</v>
      </c>
      <c r="DG212" s="94">
        <v>-3.8260869565217348E-2</v>
      </c>
      <c r="DH212" s="22"/>
      <c r="DI212" s="80">
        <v>644.52214452214457</v>
      </c>
      <c r="DJ212" s="80">
        <v>575.57557557557561</v>
      </c>
      <c r="DK212" s="93">
        <v>68.946568946568959</v>
      </c>
      <c r="DL212" s="94">
        <v>0.11978716935238687</v>
      </c>
      <c r="DM212" s="22"/>
      <c r="DN212" s="22"/>
      <c r="DO212" s="22"/>
      <c r="DP212" s="22"/>
      <c r="DQ212" s="22"/>
      <c r="DR212" s="22"/>
      <c r="DS212" s="22"/>
      <c r="DT212" s="13"/>
      <c r="DU212" s="80">
        <v>752.44014360599749</v>
      </c>
      <c r="DV212" s="80">
        <v>943.19000284297852</v>
      </c>
      <c r="DW212" s="93">
        <v>-190.74985923698102</v>
      </c>
      <c r="DX212" s="94">
        <v>-0.2022390596401783</v>
      </c>
      <c r="DY212" s="22"/>
      <c r="DZ212" s="80">
        <v>57.862207290525795</v>
      </c>
      <c r="EA212" s="80">
        <v>70.783489894407396</v>
      </c>
      <c r="EB212" s="93">
        <v>-12.9212826038816</v>
      </c>
      <c r="EC212" s="94">
        <v>-0.18254656026648541</v>
      </c>
      <c r="ED212" s="22"/>
      <c r="EE212" s="22"/>
      <c r="EF212" s="22"/>
      <c r="EG212" s="22"/>
      <c r="EH212" s="22"/>
      <c r="EI212" s="22"/>
      <c r="EJ212" s="22"/>
      <c r="EK212" s="13"/>
      <c r="EL212" s="80">
        <v>12.923999999999999</v>
      </c>
      <c r="EM212" s="80">
        <v>12.923999999999999</v>
      </c>
      <c r="EN212" s="93">
        <v>0</v>
      </c>
      <c r="EO212" s="94">
        <v>0</v>
      </c>
      <c r="EP212" s="22"/>
      <c r="EQ212" s="80">
        <v>52.967213114754095</v>
      </c>
      <c r="ER212" s="80">
        <v>45.031358885017418</v>
      </c>
      <c r="ES212" s="93">
        <v>7.9358542297366768</v>
      </c>
      <c r="ET212" s="94">
        <v>0.17622950819672134</v>
      </c>
      <c r="EU212" s="22"/>
      <c r="EV212" s="22"/>
      <c r="EW212" s="22"/>
      <c r="EX212" s="22"/>
      <c r="EY212" s="22"/>
      <c r="EZ212" s="22"/>
      <c r="FA212" s="22"/>
      <c r="FB212" s="13"/>
      <c r="FC212" s="80">
        <v>463.02231095851528</v>
      </c>
      <c r="FD212" s="80">
        <v>458.29110000000026</v>
      </c>
      <c r="FE212" s="93">
        <v>4.731210958515021</v>
      </c>
      <c r="FF212" s="94">
        <v>1.032359336350841E-2</v>
      </c>
      <c r="FG212" s="22"/>
      <c r="FH212" s="80">
        <v>169.79182653410902</v>
      </c>
      <c r="FI212" s="80">
        <v>160.57852137351097</v>
      </c>
      <c r="FJ212" s="93">
        <v>9.213305160598054</v>
      </c>
      <c r="FK212" s="94">
        <v>5.7375700571856703E-2</v>
      </c>
      <c r="FL212" s="22"/>
      <c r="FM212" s="22"/>
      <c r="FN212" s="22"/>
      <c r="FO212" s="22"/>
      <c r="FP212" s="22"/>
      <c r="FQ212" s="22"/>
      <c r="FR212" s="22"/>
      <c r="FS212" s="13"/>
    </row>
    <row r="213" spans="1:175" x14ac:dyDescent="0.2">
      <c r="A213" s="42">
        <v>781</v>
      </c>
      <c r="B213" s="46"/>
      <c r="C213" s="86" t="str">
        <f>VLOOKUP($A213&amp;C$1,TEXTDF,(SPRCODE="DE")*2+(SPRCODE="FR")*3,FALSE)</f>
        <v>Betriebsaufwand für übrige Kostenträger</v>
      </c>
      <c r="D213" s="46"/>
      <c r="E213" s="46"/>
      <c r="F213" s="80">
        <f t="shared" si="120"/>
        <v>3711.3924785473614</v>
      </c>
      <c r="G213" s="80">
        <f t="shared" si="121"/>
        <v>3558.810263203934</v>
      </c>
      <c r="H213" s="93">
        <f t="shared" si="116"/>
        <v>152.58221534342738</v>
      </c>
      <c r="I213" s="94">
        <f t="shared" si="117"/>
        <v>4.287450132451287E-2</v>
      </c>
      <c r="J213" s="22"/>
      <c r="K213" s="30"/>
      <c r="L213" s="30"/>
      <c r="M213" s="22"/>
      <c r="N213" s="22"/>
      <c r="O213" s="22"/>
      <c r="P213" s="22"/>
      <c r="Q213" s="22"/>
      <c r="R213" s="22"/>
      <c r="S213" s="22"/>
      <c r="T213" s="22"/>
      <c r="U213" s="22"/>
      <c r="V213" s="13"/>
      <c r="W213" s="80">
        <v>3592.827588510012</v>
      </c>
      <c r="X213" s="80">
        <v>3434.3237631666334</v>
      </c>
      <c r="Y213" s="93">
        <v>158.50382534337859</v>
      </c>
      <c r="Z213" s="94">
        <v>4.6152848791760182E-2</v>
      </c>
      <c r="AA213" s="22"/>
      <c r="AB213" s="30"/>
      <c r="AC213" s="30"/>
      <c r="AD213" s="22"/>
      <c r="AE213" s="22"/>
      <c r="AF213" s="22"/>
      <c r="AG213" s="22"/>
      <c r="AH213" s="22"/>
      <c r="AI213" s="22"/>
      <c r="AJ213" s="22"/>
      <c r="AK213" s="22"/>
      <c r="AL213" s="22"/>
      <c r="AM213" s="13"/>
      <c r="AN213" s="80">
        <v>0</v>
      </c>
      <c r="AO213" s="80">
        <v>0</v>
      </c>
      <c r="AP213" s="93">
        <v>0</v>
      </c>
      <c r="AQ213" s="94" t="s">
        <v>589</v>
      </c>
      <c r="AR213" s="22"/>
      <c r="AS213" s="30"/>
      <c r="AT213" s="30"/>
      <c r="AU213" s="22"/>
      <c r="AV213" s="22"/>
      <c r="AW213" s="22"/>
      <c r="AX213" s="22"/>
      <c r="AY213" s="22"/>
      <c r="AZ213" s="22"/>
      <c r="BA213" s="22"/>
      <c r="BB213" s="22"/>
      <c r="BC213" s="22"/>
      <c r="BD213" s="13"/>
      <c r="BE213" s="80">
        <v>0</v>
      </c>
      <c r="BF213" s="80">
        <v>0</v>
      </c>
      <c r="BG213" s="93">
        <v>0</v>
      </c>
      <c r="BH213" s="94" t="s">
        <v>589</v>
      </c>
      <c r="BI213" s="22"/>
      <c r="BJ213" s="30"/>
      <c r="BK213" s="30"/>
      <c r="BL213" s="22"/>
      <c r="BM213" s="22"/>
      <c r="BN213" s="22"/>
      <c r="BO213" s="22"/>
      <c r="BP213" s="22"/>
      <c r="BQ213" s="22"/>
      <c r="BR213" s="22"/>
      <c r="BS213" s="22"/>
      <c r="BT213" s="22"/>
      <c r="BU213" s="13"/>
      <c r="BV213" s="80">
        <v>-7.0485839387401938E-12</v>
      </c>
      <c r="BW213" s="80">
        <v>0</v>
      </c>
      <c r="BX213" s="93">
        <v>-7.0485839387401938E-12</v>
      </c>
      <c r="BY213" s="94" t="s">
        <v>589</v>
      </c>
      <c r="BZ213" s="22"/>
      <c r="CA213" s="30"/>
      <c r="CB213" s="30"/>
      <c r="CC213" s="22"/>
      <c r="CD213" s="22"/>
      <c r="CE213" s="22"/>
      <c r="CF213" s="22"/>
      <c r="CG213" s="22"/>
      <c r="CH213" s="22"/>
      <c r="CI213" s="22"/>
      <c r="CJ213" s="22"/>
      <c r="CK213" s="22"/>
      <c r="CL213" s="13"/>
      <c r="CM213" s="80">
        <v>1.0037356663540323E-5</v>
      </c>
      <c r="CN213" s="80">
        <v>3.7300449330360515E-8</v>
      </c>
      <c r="CO213" s="93">
        <v>1.0000056214209962E-5</v>
      </c>
      <c r="CP213" s="94">
        <v>268.09479225416374</v>
      </c>
      <c r="CQ213" s="22"/>
      <c r="CR213" s="30"/>
      <c r="CS213" s="30"/>
      <c r="CT213" s="22"/>
      <c r="CU213" s="22"/>
      <c r="CV213" s="22"/>
      <c r="CW213" s="22"/>
      <c r="CX213" s="22"/>
      <c r="CY213" s="22"/>
      <c r="CZ213" s="22"/>
      <c r="DA213" s="22"/>
      <c r="DB213" s="22"/>
      <c r="DC213" s="13"/>
      <c r="DD213" s="80">
        <v>0</v>
      </c>
      <c r="DE213" s="80">
        <v>0</v>
      </c>
      <c r="DF213" s="93">
        <v>0</v>
      </c>
      <c r="DG213" s="94" t="s">
        <v>589</v>
      </c>
      <c r="DH213" s="22"/>
      <c r="DI213" s="30"/>
      <c r="DJ213" s="30"/>
      <c r="DK213" s="22"/>
      <c r="DL213" s="22"/>
      <c r="DM213" s="22"/>
      <c r="DN213" s="22"/>
      <c r="DO213" s="22"/>
      <c r="DP213" s="22"/>
      <c r="DQ213" s="22"/>
      <c r="DR213" s="22"/>
      <c r="DS213" s="22"/>
      <c r="DT213" s="13"/>
      <c r="DU213" s="80">
        <v>0</v>
      </c>
      <c r="DV213" s="80">
        <v>0</v>
      </c>
      <c r="DW213" s="93">
        <v>0</v>
      </c>
      <c r="DX213" s="94" t="s">
        <v>589</v>
      </c>
      <c r="DY213" s="22"/>
      <c r="DZ213" s="30"/>
      <c r="EA213" s="30"/>
      <c r="EB213" s="22"/>
      <c r="EC213" s="22"/>
      <c r="ED213" s="22"/>
      <c r="EE213" s="22"/>
      <c r="EF213" s="22"/>
      <c r="EG213" s="22"/>
      <c r="EH213" s="22"/>
      <c r="EI213" s="22"/>
      <c r="EJ213" s="22"/>
      <c r="EK213" s="13"/>
      <c r="EL213" s="80">
        <v>0</v>
      </c>
      <c r="EM213" s="80">
        <v>0</v>
      </c>
      <c r="EN213" s="93">
        <v>0</v>
      </c>
      <c r="EO213" s="94" t="s">
        <v>589</v>
      </c>
      <c r="EP213" s="22"/>
      <c r="EQ213" s="30"/>
      <c r="ER213" s="30"/>
      <c r="ES213" s="22"/>
      <c r="ET213" s="22"/>
      <c r="EU213" s="22"/>
      <c r="EV213" s="22"/>
      <c r="EW213" s="22"/>
      <c r="EX213" s="22"/>
      <c r="EY213" s="22"/>
      <c r="EZ213" s="22"/>
      <c r="FA213" s="22"/>
      <c r="FB213" s="13"/>
      <c r="FC213" s="80">
        <v>118.56488</v>
      </c>
      <c r="FD213" s="80">
        <v>124.48650000000001</v>
      </c>
      <c r="FE213" s="93">
        <v>-5.9216200000000043</v>
      </c>
      <c r="FF213" s="94">
        <v>-4.7568370867523857E-2</v>
      </c>
      <c r="FG213" s="22"/>
      <c r="FH213" s="30"/>
      <c r="FI213" s="30"/>
      <c r="FJ213" s="22"/>
      <c r="FK213" s="22"/>
      <c r="FL213" s="22"/>
      <c r="FM213" s="22"/>
      <c r="FN213" s="22"/>
      <c r="FO213" s="22"/>
      <c r="FP213" s="22"/>
      <c r="FQ213" s="22"/>
      <c r="FR213" s="22"/>
      <c r="FS213" s="13"/>
    </row>
    <row r="214" spans="1:175" x14ac:dyDescent="0.2">
      <c r="A214" s="42"/>
      <c r="B214" s="46"/>
      <c r="C214" s="46"/>
      <c r="D214" s="46"/>
      <c r="E214" s="46"/>
      <c r="F214" s="80"/>
      <c r="G214" s="80"/>
      <c r="H214" s="93"/>
      <c r="I214" s="94"/>
      <c r="J214" s="22"/>
      <c r="K214" s="30"/>
      <c r="L214" s="30"/>
      <c r="M214" s="22"/>
      <c r="N214" s="22"/>
      <c r="O214" s="22"/>
      <c r="P214" s="22"/>
      <c r="Q214" s="22"/>
      <c r="R214" s="22"/>
      <c r="S214" s="22"/>
      <c r="T214" s="22"/>
      <c r="U214" s="22"/>
      <c r="V214" s="13"/>
      <c r="W214" s="80"/>
      <c r="X214" s="80"/>
      <c r="Y214" s="93"/>
      <c r="Z214" s="94"/>
      <c r="AA214" s="22"/>
      <c r="AB214" s="30"/>
      <c r="AC214" s="30"/>
      <c r="AD214" s="22"/>
      <c r="AE214" s="22"/>
      <c r="AF214" s="22"/>
      <c r="AG214" s="22"/>
      <c r="AH214" s="22"/>
      <c r="AI214" s="22"/>
      <c r="AJ214" s="22"/>
      <c r="AK214" s="22"/>
      <c r="AL214" s="22"/>
      <c r="AM214" s="13"/>
      <c r="AN214" s="80"/>
      <c r="AO214" s="80"/>
      <c r="AP214" s="93"/>
      <c r="AQ214" s="94"/>
      <c r="AR214" s="22"/>
      <c r="AS214" s="30"/>
      <c r="AT214" s="30"/>
      <c r="AU214" s="22"/>
      <c r="AV214" s="22"/>
      <c r="AW214" s="22"/>
      <c r="AX214" s="22"/>
      <c r="AY214" s="22"/>
      <c r="AZ214" s="22"/>
      <c r="BA214" s="22"/>
      <c r="BB214" s="22"/>
      <c r="BC214" s="22"/>
      <c r="BD214" s="13"/>
      <c r="BE214" s="80"/>
      <c r="BF214" s="80"/>
      <c r="BG214" s="93"/>
      <c r="BH214" s="94"/>
      <c r="BI214" s="22"/>
      <c r="BJ214" s="30"/>
      <c r="BK214" s="30"/>
      <c r="BL214" s="22"/>
      <c r="BM214" s="22"/>
      <c r="BN214" s="22"/>
      <c r="BO214" s="22"/>
      <c r="BP214" s="22"/>
      <c r="BQ214" s="22"/>
      <c r="BR214" s="22"/>
      <c r="BS214" s="22"/>
      <c r="BT214" s="22"/>
      <c r="BU214" s="13"/>
      <c r="BV214" s="80"/>
      <c r="BW214" s="80"/>
      <c r="BX214" s="93"/>
      <c r="BY214" s="94"/>
      <c r="BZ214" s="22"/>
      <c r="CA214" s="30"/>
      <c r="CB214" s="30"/>
      <c r="CC214" s="22"/>
      <c r="CD214" s="22"/>
      <c r="CE214" s="22"/>
      <c r="CF214" s="22"/>
      <c r="CG214" s="22"/>
      <c r="CH214" s="22"/>
      <c r="CI214" s="22"/>
      <c r="CJ214" s="22"/>
      <c r="CK214" s="22"/>
      <c r="CL214" s="13"/>
      <c r="CM214" s="80"/>
      <c r="CN214" s="80"/>
      <c r="CO214" s="93"/>
      <c r="CP214" s="94"/>
      <c r="CQ214" s="22"/>
      <c r="CR214" s="30"/>
      <c r="CS214" s="30"/>
      <c r="CT214" s="22"/>
      <c r="CU214" s="22"/>
      <c r="CV214" s="22"/>
      <c r="CW214" s="22"/>
      <c r="CX214" s="22"/>
      <c r="CY214" s="22"/>
      <c r="CZ214" s="22"/>
      <c r="DA214" s="22"/>
      <c r="DB214" s="22"/>
      <c r="DC214" s="13"/>
      <c r="DD214" s="80"/>
      <c r="DE214" s="80"/>
      <c r="DF214" s="93"/>
      <c r="DG214" s="94"/>
      <c r="DH214" s="22"/>
      <c r="DI214" s="30"/>
      <c r="DJ214" s="30"/>
      <c r="DK214" s="22"/>
      <c r="DL214" s="22"/>
      <c r="DM214" s="22"/>
      <c r="DN214" s="22"/>
      <c r="DO214" s="22"/>
      <c r="DP214" s="22"/>
      <c r="DQ214" s="22"/>
      <c r="DR214" s="22"/>
      <c r="DS214" s="22"/>
      <c r="DT214" s="13"/>
      <c r="DU214" s="80"/>
      <c r="DV214" s="80"/>
      <c r="DW214" s="93"/>
      <c r="DX214" s="94"/>
      <c r="DY214" s="22"/>
      <c r="DZ214" s="30"/>
      <c r="EA214" s="30"/>
      <c r="EB214" s="22"/>
      <c r="EC214" s="22"/>
      <c r="ED214" s="22"/>
      <c r="EE214" s="22"/>
      <c r="EF214" s="22"/>
      <c r="EG214" s="22"/>
      <c r="EH214" s="22"/>
      <c r="EI214" s="22"/>
      <c r="EJ214" s="22"/>
      <c r="EK214" s="13"/>
      <c r="EL214" s="80"/>
      <c r="EM214" s="80"/>
      <c r="EN214" s="93"/>
      <c r="EO214" s="94"/>
      <c r="EP214" s="22"/>
      <c r="EQ214" s="30"/>
      <c r="ER214" s="30"/>
      <c r="ES214" s="22"/>
      <c r="ET214" s="22"/>
      <c r="EU214" s="22"/>
      <c r="EV214" s="22"/>
      <c r="EW214" s="22"/>
      <c r="EX214" s="22"/>
      <c r="EY214" s="22"/>
      <c r="EZ214" s="22"/>
      <c r="FA214" s="22"/>
      <c r="FB214" s="13"/>
      <c r="FC214" s="80"/>
      <c r="FD214" s="80"/>
      <c r="FE214" s="93"/>
      <c r="FF214" s="94"/>
      <c r="FG214" s="22"/>
      <c r="FH214" s="30"/>
      <c r="FI214" s="30"/>
      <c r="FJ214" s="22"/>
      <c r="FK214" s="22"/>
      <c r="FL214" s="22"/>
      <c r="FM214" s="22"/>
      <c r="FN214" s="22"/>
      <c r="FO214" s="22"/>
      <c r="FP214" s="22"/>
      <c r="FQ214" s="22"/>
      <c r="FR214" s="22"/>
      <c r="FS214" s="13"/>
    </row>
    <row r="215" spans="1:175" x14ac:dyDescent="0.2">
      <c r="A215" s="42">
        <v>782</v>
      </c>
      <c r="B215" s="61" t="str">
        <f>VLOOKUP($A215&amp;B$1,TEXTDF,(SPRCODE="DE")*2+(SPRCODE="FR")*3,FALSE)</f>
        <v>Betriebsaufwand gegliedert nach Kostenstellen</v>
      </c>
      <c r="C215" s="61"/>
      <c r="D215" s="61"/>
      <c r="E215" s="61"/>
      <c r="F215" s="102">
        <f>+F208</f>
        <v>2019</v>
      </c>
      <c r="G215" s="102">
        <f>+F215-1</f>
        <v>2018</v>
      </c>
      <c r="H215" s="103" t="s">
        <v>571</v>
      </c>
      <c r="I215" s="104" t="s">
        <v>572</v>
      </c>
      <c r="J215" s="22"/>
      <c r="K215" s="30"/>
      <c r="L215" s="30"/>
      <c r="M215" s="22"/>
      <c r="N215" s="22"/>
      <c r="O215" s="22"/>
      <c r="P215" s="22"/>
      <c r="Q215" s="22"/>
      <c r="R215" s="22"/>
      <c r="S215" s="22"/>
      <c r="T215" s="22"/>
      <c r="U215" s="22"/>
      <c r="V215" s="13"/>
      <c r="W215" s="102">
        <v>2019</v>
      </c>
      <c r="X215" s="102">
        <v>2018</v>
      </c>
      <c r="Y215" s="103" t="s">
        <v>571</v>
      </c>
      <c r="Z215" s="104" t="s">
        <v>572</v>
      </c>
      <c r="AA215" s="22"/>
      <c r="AB215" s="30"/>
      <c r="AC215" s="30"/>
      <c r="AD215" s="22"/>
      <c r="AE215" s="22"/>
      <c r="AF215" s="22"/>
      <c r="AG215" s="22"/>
      <c r="AH215" s="22"/>
      <c r="AI215" s="22"/>
      <c r="AJ215" s="22"/>
      <c r="AK215" s="22"/>
      <c r="AL215" s="22"/>
      <c r="AM215" s="13"/>
      <c r="AN215" s="102">
        <v>2019</v>
      </c>
      <c r="AO215" s="102">
        <v>2018</v>
      </c>
      <c r="AP215" s="103" t="s">
        <v>571</v>
      </c>
      <c r="AQ215" s="104" t="s">
        <v>572</v>
      </c>
      <c r="AR215" s="22"/>
      <c r="AS215" s="30"/>
      <c r="AT215" s="30"/>
      <c r="AU215" s="22"/>
      <c r="AV215" s="22"/>
      <c r="AW215" s="22"/>
      <c r="AX215" s="22"/>
      <c r="AY215" s="22"/>
      <c r="AZ215" s="22"/>
      <c r="BA215" s="22"/>
      <c r="BB215" s="22"/>
      <c r="BC215" s="22"/>
      <c r="BD215" s="13"/>
      <c r="BE215" s="102">
        <v>2019</v>
      </c>
      <c r="BF215" s="102">
        <v>2018</v>
      </c>
      <c r="BG215" s="103" t="s">
        <v>571</v>
      </c>
      <c r="BH215" s="104" t="s">
        <v>572</v>
      </c>
      <c r="BI215" s="22"/>
      <c r="BJ215" s="30"/>
      <c r="BK215" s="30"/>
      <c r="BL215" s="22"/>
      <c r="BM215" s="22"/>
      <c r="BN215" s="22"/>
      <c r="BO215" s="22"/>
      <c r="BP215" s="22"/>
      <c r="BQ215" s="22"/>
      <c r="BR215" s="22"/>
      <c r="BS215" s="22"/>
      <c r="BT215" s="22"/>
      <c r="BU215" s="13"/>
      <c r="BV215" s="102">
        <v>2019</v>
      </c>
      <c r="BW215" s="102">
        <v>2018</v>
      </c>
      <c r="BX215" s="103" t="s">
        <v>571</v>
      </c>
      <c r="BY215" s="104" t="s">
        <v>572</v>
      </c>
      <c r="BZ215" s="22"/>
      <c r="CA215" s="30"/>
      <c r="CB215" s="30"/>
      <c r="CC215" s="22"/>
      <c r="CD215" s="22"/>
      <c r="CE215" s="22"/>
      <c r="CF215" s="22"/>
      <c r="CG215" s="22"/>
      <c r="CH215" s="22"/>
      <c r="CI215" s="22"/>
      <c r="CJ215" s="22"/>
      <c r="CK215" s="22"/>
      <c r="CL215" s="13"/>
      <c r="CM215" s="102">
        <v>2019</v>
      </c>
      <c r="CN215" s="102">
        <v>2018</v>
      </c>
      <c r="CO215" s="103" t="s">
        <v>571</v>
      </c>
      <c r="CP215" s="104" t="s">
        <v>572</v>
      </c>
      <c r="CQ215" s="22"/>
      <c r="CR215" s="30"/>
      <c r="CS215" s="30"/>
      <c r="CT215" s="22"/>
      <c r="CU215" s="22"/>
      <c r="CV215" s="22"/>
      <c r="CW215" s="22"/>
      <c r="CX215" s="22"/>
      <c r="CY215" s="22"/>
      <c r="CZ215" s="22"/>
      <c r="DA215" s="22"/>
      <c r="DB215" s="22"/>
      <c r="DC215" s="13"/>
      <c r="DD215" s="102">
        <v>2019</v>
      </c>
      <c r="DE215" s="102">
        <v>2018</v>
      </c>
      <c r="DF215" s="103" t="s">
        <v>571</v>
      </c>
      <c r="DG215" s="104" t="s">
        <v>572</v>
      </c>
      <c r="DH215" s="22"/>
      <c r="DI215" s="30"/>
      <c r="DJ215" s="30"/>
      <c r="DK215" s="22"/>
      <c r="DL215" s="22"/>
      <c r="DM215" s="22"/>
      <c r="DN215" s="22"/>
      <c r="DO215" s="22"/>
      <c r="DP215" s="22"/>
      <c r="DQ215" s="22"/>
      <c r="DR215" s="22"/>
      <c r="DS215" s="22"/>
      <c r="DT215" s="13"/>
      <c r="DU215" s="102">
        <v>2019</v>
      </c>
      <c r="DV215" s="102">
        <v>2018</v>
      </c>
      <c r="DW215" s="103" t="s">
        <v>571</v>
      </c>
      <c r="DX215" s="104" t="s">
        <v>572</v>
      </c>
      <c r="DY215" s="22"/>
      <c r="DZ215" s="30"/>
      <c r="EA215" s="30"/>
      <c r="EB215" s="22"/>
      <c r="EC215" s="22"/>
      <c r="ED215" s="22"/>
      <c r="EE215" s="22"/>
      <c r="EF215" s="22"/>
      <c r="EG215" s="22"/>
      <c r="EH215" s="22"/>
      <c r="EI215" s="22"/>
      <c r="EJ215" s="22"/>
      <c r="EK215" s="13"/>
      <c r="EL215" s="102">
        <v>2019</v>
      </c>
      <c r="EM215" s="102">
        <v>2018</v>
      </c>
      <c r="EN215" s="103" t="s">
        <v>571</v>
      </c>
      <c r="EO215" s="104" t="s">
        <v>572</v>
      </c>
      <c r="EP215" s="22"/>
      <c r="EQ215" s="30"/>
      <c r="ER215" s="30"/>
      <c r="ES215" s="22"/>
      <c r="ET215" s="22"/>
      <c r="EU215" s="22"/>
      <c r="EV215" s="22"/>
      <c r="EW215" s="22"/>
      <c r="EX215" s="22"/>
      <c r="EY215" s="22"/>
      <c r="EZ215" s="22"/>
      <c r="FA215" s="22"/>
      <c r="FB215" s="13"/>
      <c r="FC215" s="102">
        <v>2019</v>
      </c>
      <c r="FD215" s="102">
        <v>2018</v>
      </c>
      <c r="FE215" s="103" t="s">
        <v>571</v>
      </c>
      <c r="FF215" s="104" t="s">
        <v>572</v>
      </c>
      <c r="FG215" s="22"/>
      <c r="FH215" s="30"/>
      <c r="FI215" s="30"/>
      <c r="FJ215" s="22"/>
      <c r="FK215" s="22"/>
      <c r="FL215" s="22"/>
      <c r="FM215" s="22"/>
      <c r="FN215" s="22"/>
      <c r="FO215" s="22"/>
      <c r="FP215" s="22"/>
      <c r="FQ215" s="22"/>
      <c r="FR215" s="22"/>
      <c r="FS215" s="13"/>
    </row>
    <row r="216" spans="1:175" x14ac:dyDescent="0.2">
      <c r="A216" s="42">
        <v>783</v>
      </c>
      <c r="B216" s="67" t="str">
        <f>VLOOKUP($A216&amp;B$1,TEXTDF,(SPRCODE="DE")*2+(SPRCODE="FR")*3,FALSE)</f>
        <v>Total Betriebsaufwand</v>
      </c>
      <c r="C216" s="67"/>
      <c r="D216" s="67"/>
      <c r="E216" s="67"/>
      <c r="F216" s="68">
        <f>+SUBTOTAL(9,F217:F225)</f>
        <v>894919.7327680717</v>
      </c>
      <c r="G216" s="68">
        <f>+SUBTOTAL(9,G217:G225)</f>
        <v>914919.9836392263</v>
      </c>
      <c r="H216" s="69">
        <f t="shared" ref="H216:H225" si="122">+IFERROR(F216-G216,"")</f>
        <v>-20000.250871154596</v>
      </c>
      <c r="I216" s="70">
        <f t="shared" ref="I216:I225" si="123">+IFERROR(F216/G216-1,"")</f>
        <v>-2.1860109330655075E-2</v>
      </c>
      <c r="J216" s="22"/>
      <c r="K216" s="30"/>
      <c r="L216" s="30"/>
      <c r="M216" s="22"/>
      <c r="N216" s="22"/>
      <c r="O216" s="22"/>
      <c r="P216" s="22"/>
      <c r="Q216" s="22"/>
      <c r="R216" s="22"/>
      <c r="S216" s="22"/>
      <c r="T216" s="22"/>
      <c r="U216" s="22"/>
      <c r="V216" s="13"/>
      <c r="W216" s="68">
        <v>250392.9517820921</v>
      </c>
      <c r="X216" s="68">
        <v>261213.82621885141</v>
      </c>
      <c r="Y216" s="69">
        <v>-10820.874436759303</v>
      </c>
      <c r="Z216" s="70">
        <v>-4.1425350998431809E-2</v>
      </c>
      <c r="AA216" s="22"/>
      <c r="AB216" s="30"/>
      <c r="AC216" s="30"/>
      <c r="AD216" s="22"/>
      <c r="AE216" s="22"/>
      <c r="AF216" s="22"/>
      <c r="AG216" s="22"/>
      <c r="AH216" s="22"/>
      <c r="AI216" s="22"/>
      <c r="AJ216" s="22"/>
      <c r="AK216" s="22"/>
      <c r="AL216" s="22"/>
      <c r="AM216" s="13"/>
      <c r="AN216" s="68">
        <v>219678.87468453613</v>
      </c>
      <c r="AO216" s="68">
        <v>238166.64715999996</v>
      </c>
      <c r="AP216" s="69">
        <v>-18487.772475463833</v>
      </c>
      <c r="AQ216" s="70">
        <v>-7.7625363147694526E-2</v>
      </c>
      <c r="AR216" s="22"/>
      <c r="AS216" s="30"/>
      <c r="AT216" s="30"/>
      <c r="AU216" s="22"/>
      <c r="AV216" s="22"/>
      <c r="AW216" s="22"/>
      <c r="AX216" s="22"/>
      <c r="AY216" s="22"/>
      <c r="AZ216" s="22"/>
      <c r="BA216" s="22"/>
      <c r="BB216" s="22"/>
      <c r="BC216" s="22"/>
      <c r="BD216" s="13"/>
      <c r="BE216" s="68">
        <v>87315.786418158459</v>
      </c>
      <c r="BF216" s="68">
        <v>83628.848999999987</v>
      </c>
      <c r="BG216" s="69">
        <v>3686.9374181584717</v>
      </c>
      <c r="BH216" s="70">
        <v>4.4086908551838055E-2</v>
      </c>
      <c r="BI216" s="22"/>
      <c r="BJ216" s="30"/>
      <c r="BK216" s="30"/>
      <c r="BL216" s="22"/>
      <c r="BM216" s="22"/>
      <c r="BN216" s="22"/>
      <c r="BO216" s="22"/>
      <c r="BP216" s="22"/>
      <c r="BQ216" s="22"/>
      <c r="BR216" s="22"/>
      <c r="BS216" s="22"/>
      <c r="BT216" s="22"/>
      <c r="BU216" s="13"/>
      <c r="BV216" s="68">
        <v>101141.34090000001</v>
      </c>
      <c r="BW216" s="68">
        <v>103393.60010999998</v>
      </c>
      <c r="BX216" s="69">
        <v>-2252.2592099999747</v>
      </c>
      <c r="BY216" s="70">
        <v>-2.1783352234604481E-2</v>
      </c>
      <c r="BZ216" s="22"/>
      <c r="CA216" s="30"/>
      <c r="CB216" s="30"/>
      <c r="CC216" s="22"/>
      <c r="CD216" s="22"/>
      <c r="CE216" s="22"/>
      <c r="CF216" s="22"/>
      <c r="CG216" s="22"/>
      <c r="CH216" s="22"/>
      <c r="CI216" s="22"/>
      <c r="CJ216" s="22"/>
      <c r="CK216" s="22"/>
      <c r="CL216" s="13"/>
      <c r="CM216" s="68">
        <v>69643.769103285027</v>
      </c>
      <c r="CN216" s="68">
        <v>62773.344220374973</v>
      </c>
      <c r="CO216" s="69">
        <v>6870.4248829100543</v>
      </c>
      <c r="CP216" s="70">
        <v>0.10944812592412512</v>
      </c>
      <c r="CQ216" s="22"/>
      <c r="CR216" s="30"/>
      <c r="CS216" s="30"/>
      <c r="CT216" s="22"/>
      <c r="CU216" s="22"/>
      <c r="CV216" s="22"/>
      <c r="CW216" s="22"/>
      <c r="CX216" s="22"/>
      <c r="CY216" s="22"/>
      <c r="CZ216" s="22"/>
      <c r="DA216" s="22"/>
      <c r="DB216" s="22"/>
      <c r="DC216" s="13"/>
      <c r="DD216" s="68">
        <v>26137.723999999995</v>
      </c>
      <c r="DE216" s="68">
        <v>24035.703999999998</v>
      </c>
      <c r="DF216" s="69">
        <v>2102.0199999999968</v>
      </c>
      <c r="DG216" s="70">
        <v>8.7454064170535473E-2</v>
      </c>
      <c r="DH216" s="22"/>
      <c r="DI216" s="30"/>
      <c r="DJ216" s="30"/>
      <c r="DK216" s="22"/>
      <c r="DL216" s="22"/>
      <c r="DM216" s="22"/>
      <c r="DN216" s="22"/>
      <c r="DO216" s="22"/>
      <c r="DP216" s="22"/>
      <c r="DQ216" s="22"/>
      <c r="DR216" s="22"/>
      <c r="DS216" s="22"/>
      <c r="DT216" s="13"/>
      <c r="DU216" s="68">
        <v>105573.56211</v>
      </c>
      <c r="DV216" s="68">
        <v>103319.69056</v>
      </c>
      <c r="DW216" s="69">
        <v>2253.8715499999962</v>
      </c>
      <c r="DX216" s="70">
        <v>2.181454026607943E-2</v>
      </c>
      <c r="DY216" s="22"/>
      <c r="DZ216" s="30"/>
      <c r="EA216" s="30"/>
      <c r="EB216" s="22"/>
      <c r="EC216" s="22"/>
      <c r="ED216" s="22"/>
      <c r="EE216" s="22"/>
      <c r="EF216" s="22"/>
      <c r="EG216" s="22"/>
      <c r="EH216" s="22"/>
      <c r="EI216" s="22"/>
      <c r="EJ216" s="22"/>
      <c r="EK216" s="13"/>
      <c r="EL216" s="68">
        <v>34180.813979999999</v>
      </c>
      <c r="EM216" s="68">
        <v>37502.452400000002</v>
      </c>
      <c r="EN216" s="69">
        <v>-3321.638420000003</v>
      </c>
      <c r="EO216" s="70">
        <v>-8.8571232210936768E-2</v>
      </c>
      <c r="EP216" s="22"/>
      <c r="EQ216" s="30"/>
      <c r="ER216" s="30"/>
      <c r="ES216" s="22"/>
      <c r="ET216" s="22"/>
      <c r="EU216" s="22"/>
      <c r="EV216" s="22"/>
      <c r="EW216" s="22"/>
      <c r="EX216" s="22"/>
      <c r="EY216" s="22"/>
      <c r="EZ216" s="22"/>
      <c r="FA216" s="22"/>
      <c r="FB216" s="13"/>
      <c r="FC216" s="68">
        <v>854.90979000000016</v>
      </c>
      <c r="FD216" s="68">
        <v>885.86997000000008</v>
      </c>
      <c r="FE216" s="69">
        <v>-30.960179999999923</v>
      </c>
      <c r="FF216" s="70">
        <v>-3.4948898877337431E-2</v>
      </c>
      <c r="FG216" s="22"/>
      <c r="FH216" s="30"/>
      <c r="FI216" s="30"/>
      <c r="FJ216" s="22"/>
      <c r="FK216" s="22"/>
      <c r="FL216" s="22"/>
      <c r="FM216" s="22"/>
      <c r="FN216" s="22"/>
      <c r="FO216" s="22"/>
      <c r="FP216" s="22"/>
      <c r="FQ216" s="22"/>
      <c r="FR216" s="22"/>
      <c r="FS216" s="13"/>
    </row>
    <row r="217" spans="1:175" x14ac:dyDescent="0.2">
      <c r="A217" s="42">
        <v>784</v>
      </c>
      <c r="B217" s="46"/>
      <c r="C217" s="86" t="str">
        <f>VLOOKUP($A217&amp;C$1,TEXTDF,(SPRCODE="DE")*2+(SPRCODE="FR")*3,FALSE)</f>
        <v>Abschluss- und Verwaltungskosten</v>
      </c>
      <c r="D217" s="86"/>
      <c r="E217" s="46"/>
      <c r="F217" s="80">
        <f>+SUBTOTAL(9,F218:F223)</f>
        <v>778910.9764869397</v>
      </c>
      <c r="G217" s="80">
        <f>+SUBTOTAL(9,G218:G223)</f>
        <v>814947.5948797462</v>
      </c>
      <c r="H217" s="93">
        <f t="shared" si="122"/>
        <v>-36036.6183928065</v>
      </c>
      <c r="I217" s="94">
        <f t="shared" si="123"/>
        <v>-4.4219553035338532E-2</v>
      </c>
      <c r="J217" s="22"/>
      <c r="K217" s="30"/>
      <c r="L217" s="30"/>
      <c r="M217" s="22"/>
      <c r="N217" s="22"/>
      <c r="O217" s="22"/>
      <c r="P217" s="22"/>
      <c r="Q217" s="22"/>
      <c r="R217" s="22"/>
      <c r="S217" s="22"/>
      <c r="T217" s="22"/>
      <c r="U217" s="22"/>
      <c r="V217" s="13"/>
      <c r="W217" s="80">
        <v>211706.16633199924</v>
      </c>
      <c r="X217" s="80">
        <v>220823.4423722405</v>
      </c>
      <c r="Y217" s="93">
        <v>-9117.2760402412678</v>
      </c>
      <c r="Z217" s="94">
        <v>-4.1287627537625049E-2</v>
      </c>
      <c r="AA217" s="22"/>
      <c r="AB217" s="30"/>
      <c r="AC217" s="30"/>
      <c r="AD217" s="22"/>
      <c r="AE217" s="22"/>
      <c r="AF217" s="22"/>
      <c r="AG217" s="22"/>
      <c r="AH217" s="22"/>
      <c r="AI217" s="22"/>
      <c r="AJ217" s="22"/>
      <c r="AK217" s="22"/>
      <c r="AL217" s="22"/>
      <c r="AM217" s="13"/>
      <c r="AN217" s="80">
        <v>193137.89376453613</v>
      </c>
      <c r="AO217" s="80">
        <v>211806.22555999996</v>
      </c>
      <c r="AP217" s="93">
        <v>-18668.331795463833</v>
      </c>
      <c r="AQ217" s="94">
        <v>-8.8138730323464975E-2</v>
      </c>
      <c r="AR217" s="22"/>
      <c r="AS217" s="30"/>
      <c r="AT217" s="30"/>
      <c r="AU217" s="22"/>
      <c r="AV217" s="22"/>
      <c r="AW217" s="22"/>
      <c r="AX217" s="22"/>
      <c r="AY217" s="22"/>
      <c r="AZ217" s="22"/>
      <c r="BA217" s="22"/>
      <c r="BB217" s="22"/>
      <c r="BC217" s="22"/>
      <c r="BD217" s="13"/>
      <c r="BE217" s="80">
        <v>72679.778025773645</v>
      </c>
      <c r="BF217" s="80">
        <v>73212.361629999999</v>
      </c>
      <c r="BG217" s="93">
        <v>-532.58360422635451</v>
      </c>
      <c r="BH217" s="94">
        <v>-7.274503818329503E-3</v>
      </c>
      <c r="BI217" s="22"/>
      <c r="BJ217" s="30"/>
      <c r="BK217" s="30"/>
      <c r="BL217" s="22"/>
      <c r="BM217" s="22"/>
      <c r="BN217" s="22"/>
      <c r="BO217" s="22"/>
      <c r="BP217" s="22"/>
      <c r="BQ217" s="22"/>
      <c r="BR217" s="22"/>
      <c r="BS217" s="22"/>
      <c r="BT217" s="22"/>
      <c r="BU217" s="13"/>
      <c r="BV217" s="80">
        <v>97041.60560000001</v>
      </c>
      <c r="BW217" s="80">
        <v>100958.52860999998</v>
      </c>
      <c r="BX217" s="93">
        <v>-3916.9230099999695</v>
      </c>
      <c r="BY217" s="94">
        <v>-3.8797346434504165E-2</v>
      </c>
      <c r="BZ217" s="22"/>
      <c r="CA217" s="30"/>
      <c r="CB217" s="30"/>
      <c r="CC217" s="22"/>
      <c r="CD217" s="22"/>
      <c r="CE217" s="22"/>
      <c r="CF217" s="22"/>
      <c r="CG217" s="22"/>
      <c r="CH217" s="22"/>
      <c r="CI217" s="22"/>
      <c r="CJ217" s="22"/>
      <c r="CK217" s="22"/>
      <c r="CL217" s="13"/>
      <c r="CM217" s="80">
        <v>61117.456314530711</v>
      </c>
      <c r="CN217" s="80">
        <v>54878.616427505818</v>
      </c>
      <c r="CO217" s="93">
        <v>6238.839887024893</v>
      </c>
      <c r="CP217" s="94">
        <v>0.11368435090316731</v>
      </c>
      <c r="CQ217" s="22"/>
      <c r="CR217" s="30"/>
      <c r="CS217" s="30"/>
      <c r="CT217" s="22"/>
      <c r="CU217" s="22"/>
      <c r="CV217" s="22"/>
      <c r="CW217" s="22"/>
      <c r="CX217" s="22"/>
      <c r="CY217" s="22"/>
      <c r="CZ217" s="22"/>
      <c r="DA217" s="22"/>
      <c r="DB217" s="22"/>
      <c r="DC217" s="13"/>
      <c r="DD217" s="80">
        <v>24005.723999999995</v>
      </c>
      <c r="DE217" s="80">
        <v>22042.703999999998</v>
      </c>
      <c r="DF217" s="93">
        <v>1963.0199999999968</v>
      </c>
      <c r="DG217" s="94">
        <v>8.9055317351264929E-2</v>
      </c>
      <c r="DH217" s="22"/>
      <c r="DI217" s="30"/>
      <c r="DJ217" s="30"/>
      <c r="DK217" s="22"/>
      <c r="DL217" s="22"/>
      <c r="DM217" s="22"/>
      <c r="DN217" s="22"/>
      <c r="DO217" s="22"/>
      <c r="DP217" s="22"/>
      <c r="DQ217" s="22"/>
      <c r="DR217" s="22"/>
      <c r="DS217" s="22"/>
      <c r="DT217" s="13"/>
      <c r="DU217" s="80">
        <v>95028.479349999994</v>
      </c>
      <c r="DV217" s="80">
        <v>98766.386050000001</v>
      </c>
      <c r="DW217" s="93">
        <v>-3737.9067000000068</v>
      </c>
      <c r="DX217" s="94">
        <v>-3.7845939792792604E-2</v>
      </c>
      <c r="DY217" s="22"/>
      <c r="DZ217" s="30"/>
      <c r="EA217" s="30"/>
      <c r="EB217" s="22"/>
      <c r="EC217" s="22"/>
      <c r="ED217" s="22"/>
      <c r="EE217" s="22"/>
      <c r="EF217" s="22"/>
      <c r="EG217" s="22"/>
      <c r="EH217" s="22"/>
      <c r="EI217" s="22"/>
      <c r="EJ217" s="22"/>
      <c r="EK217" s="13"/>
      <c r="EL217" s="80">
        <v>23606.125980000001</v>
      </c>
      <c r="EM217" s="80">
        <v>31860.049400000004</v>
      </c>
      <c r="EN217" s="93">
        <v>-8253.9234200000028</v>
      </c>
      <c r="EO217" s="94">
        <v>-0.25906813000735651</v>
      </c>
      <c r="EP217" s="22"/>
      <c r="EQ217" s="30"/>
      <c r="ER217" s="30"/>
      <c r="ES217" s="22"/>
      <c r="ET217" s="22"/>
      <c r="EU217" s="22"/>
      <c r="EV217" s="22"/>
      <c r="EW217" s="22"/>
      <c r="EX217" s="22"/>
      <c r="EY217" s="22"/>
      <c r="EZ217" s="22"/>
      <c r="FA217" s="22"/>
      <c r="FB217" s="13"/>
      <c r="FC217" s="80">
        <v>587.74712010000019</v>
      </c>
      <c r="FD217" s="80">
        <v>599.28083000000004</v>
      </c>
      <c r="FE217" s="93">
        <v>-11.533709899999849</v>
      </c>
      <c r="FF217" s="94">
        <v>-1.9245918311786903E-2</v>
      </c>
      <c r="FG217" s="22"/>
      <c r="FH217" s="30"/>
      <c r="FI217" s="30"/>
      <c r="FJ217" s="22"/>
      <c r="FK217" s="22"/>
      <c r="FL217" s="22"/>
      <c r="FM217" s="22"/>
      <c r="FN217" s="22"/>
      <c r="FO217" s="22"/>
      <c r="FP217" s="22"/>
      <c r="FQ217" s="22"/>
      <c r="FR217" s="22"/>
      <c r="FS217" s="13"/>
    </row>
    <row r="218" spans="1:175" x14ac:dyDescent="0.2">
      <c r="A218" s="42">
        <v>785</v>
      </c>
      <c r="B218" s="46"/>
      <c r="C218" s="86"/>
      <c r="D218" s="79" t="str">
        <f>VLOOKUP($A218&amp;D$1,TEXTDF,(SPRCODE="DE")*2+(SPRCODE="FR")*3,FALSE)</f>
        <v>Abschlussaufwendungen</v>
      </c>
      <c r="E218" s="74"/>
      <c r="F218" s="75">
        <f>+SUBTOTAL(9,F219:F221)</f>
        <v>228873.81684998321</v>
      </c>
      <c r="G218" s="75">
        <f>+SUBTOTAL(9,G219:G221)</f>
        <v>245704.86910991577</v>
      </c>
      <c r="H218" s="76">
        <f t="shared" si="122"/>
        <v>-16831.052259932563</v>
      </c>
      <c r="I218" s="87">
        <f t="shared" si="123"/>
        <v>-6.8501093693846271E-2</v>
      </c>
      <c r="J218" s="22"/>
      <c r="K218" s="30"/>
      <c r="L218" s="30"/>
      <c r="M218" s="22"/>
      <c r="N218" s="22"/>
      <c r="O218" s="22"/>
      <c r="P218" s="22"/>
      <c r="Q218" s="22"/>
      <c r="R218" s="22"/>
      <c r="S218" s="22"/>
      <c r="T218" s="22"/>
      <c r="U218" s="22"/>
      <c r="V218" s="13"/>
      <c r="W218" s="75">
        <v>60135.442820000004</v>
      </c>
      <c r="X218" s="75">
        <v>73692.774640000003</v>
      </c>
      <c r="Y218" s="76">
        <v>-13557.331819999999</v>
      </c>
      <c r="Z218" s="87">
        <v>-0.18397097797212214</v>
      </c>
      <c r="AA218" s="22"/>
      <c r="AB218" s="30"/>
      <c r="AC218" s="30"/>
      <c r="AD218" s="22"/>
      <c r="AE218" s="22"/>
      <c r="AF218" s="22"/>
      <c r="AG218" s="22"/>
      <c r="AH218" s="22"/>
      <c r="AI218" s="22"/>
      <c r="AJ218" s="22"/>
      <c r="AK218" s="22"/>
      <c r="AL218" s="22"/>
      <c r="AM218" s="13"/>
      <c r="AN218" s="75">
        <v>70576.541584536113</v>
      </c>
      <c r="AO218" s="75">
        <v>85894.959999999992</v>
      </c>
      <c r="AP218" s="76">
        <v>-15318.418415463879</v>
      </c>
      <c r="AQ218" s="87">
        <v>-0.17833896675036442</v>
      </c>
      <c r="AR218" s="22"/>
      <c r="AS218" s="30"/>
      <c r="AT218" s="30"/>
      <c r="AU218" s="22"/>
      <c r="AV218" s="22"/>
      <c r="AW218" s="22"/>
      <c r="AX218" s="22"/>
      <c r="AY218" s="22"/>
      <c r="AZ218" s="22"/>
      <c r="BA218" s="22"/>
      <c r="BB218" s="22"/>
      <c r="BC218" s="22"/>
      <c r="BD218" s="13"/>
      <c r="BE218" s="75">
        <v>14189.171480999998</v>
      </c>
      <c r="BF218" s="75">
        <v>12884.09528</v>
      </c>
      <c r="BG218" s="76">
        <v>1305.076200999998</v>
      </c>
      <c r="BH218" s="87">
        <v>0.10129358504712926</v>
      </c>
      <c r="BI218" s="22"/>
      <c r="BJ218" s="30"/>
      <c r="BK218" s="30"/>
      <c r="BL218" s="22"/>
      <c r="BM218" s="22"/>
      <c r="BN218" s="22"/>
      <c r="BO218" s="22"/>
      <c r="BP218" s="22"/>
      <c r="BQ218" s="22"/>
      <c r="BR218" s="22"/>
      <c r="BS218" s="22"/>
      <c r="BT218" s="22"/>
      <c r="BU218" s="13"/>
      <c r="BV218" s="75">
        <v>20963.161431500004</v>
      </c>
      <c r="BW218" s="75">
        <v>19918.070813499995</v>
      </c>
      <c r="BX218" s="76">
        <v>1045.0906180000093</v>
      </c>
      <c r="BY218" s="87">
        <v>5.2469469949452785E-2</v>
      </c>
      <c r="BZ218" s="22"/>
      <c r="CA218" s="30"/>
      <c r="CB218" s="30"/>
      <c r="CC218" s="22"/>
      <c r="CD218" s="22"/>
      <c r="CE218" s="22"/>
      <c r="CF218" s="22"/>
      <c r="CG218" s="22"/>
      <c r="CH218" s="22"/>
      <c r="CI218" s="22"/>
      <c r="CJ218" s="22"/>
      <c r="CK218" s="22"/>
      <c r="CL218" s="13"/>
      <c r="CM218" s="75">
        <v>32343.919032947062</v>
      </c>
      <c r="CN218" s="75">
        <v>29290.073946415763</v>
      </c>
      <c r="CO218" s="76">
        <v>3053.8450865312989</v>
      </c>
      <c r="CP218" s="87">
        <v>0.10426211596864188</v>
      </c>
      <c r="CQ218" s="22"/>
      <c r="CR218" s="30"/>
      <c r="CS218" s="30"/>
      <c r="CT218" s="22"/>
      <c r="CU218" s="22"/>
      <c r="CV218" s="22"/>
      <c r="CW218" s="22"/>
      <c r="CX218" s="22"/>
      <c r="CY218" s="22"/>
      <c r="CZ218" s="22"/>
      <c r="DA218" s="22"/>
      <c r="DB218" s="22"/>
      <c r="DC218" s="13"/>
      <c r="DD218" s="75">
        <v>4932.0140000000001</v>
      </c>
      <c r="DE218" s="75">
        <v>5266</v>
      </c>
      <c r="DF218" s="76">
        <v>-333.98599999999988</v>
      </c>
      <c r="DG218" s="87">
        <v>-6.3423091530573461E-2</v>
      </c>
      <c r="DH218" s="22"/>
      <c r="DI218" s="30"/>
      <c r="DJ218" s="30"/>
      <c r="DK218" s="22"/>
      <c r="DL218" s="22"/>
      <c r="DM218" s="22"/>
      <c r="DN218" s="22"/>
      <c r="DO218" s="22"/>
      <c r="DP218" s="22"/>
      <c r="DQ218" s="22"/>
      <c r="DR218" s="22"/>
      <c r="DS218" s="22"/>
      <c r="DT218" s="13"/>
      <c r="DU218" s="75">
        <v>25474.281000000003</v>
      </c>
      <c r="DV218" s="75">
        <v>18437.221999999998</v>
      </c>
      <c r="DW218" s="76">
        <v>7037.0590000000047</v>
      </c>
      <c r="DX218" s="87">
        <v>0.38167675151929092</v>
      </c>
      <c r="DY218" s="22"/>
      <c r="DZ218" s="30"/>
      <c r="EA218" s="30"/>
      <c r="EB218" s="22"/>
      <c r="EC218" s="22"/>
      <c r="ED218" s="22"/>
      <c r="EE218" s="22"/>
      <c r="EF218" s="22"/>
      <c r="EG218" s="22"/>
      <c r="EH218" s="22"/>
      <c r="EI218" s="22"/>
      <c r="EJ218" s="22"/>
      <c r="EK218" s="13"/>
      <c r="EL218" s="75">
        <v>126.43698000000001</v>
      </c>
      <c r="EM218" s="75">
        <v>231.88339999999999</v>
      </c>
      <c r="EN218" s="76">
        <v>-105.44641999999999</v>
      </c>
      <c r="EO218" s="87">
        <v>-0.45473897657184603</v>
      </c>
      <c r="EP218" s="22"/>
      <c r="EQ218" s="30"/>
      <c r="ER218" s="30"/>
      <c r="ES218" s="22"/>
      <c r="ET218" s="22"/>
      <c r="EU218" s="22"/>
      <c r="EV218" s="22"/>
      <c r="EW218" s="22"/>
      <c r="EX218" s="22"/>
      <c r="EY218" s="22"/>
      <c r="EZ218" s="22"/>
      <c r="FA218" s="22"/>
      <c r="FB218" s="13"/>
      <c r="FC218" s="75">
        <v>132.84852000000001</v>
      </c>
      <c r="FD218" s="75">
        <v>89.789029999999997</v>
      </c>
      <c r="FE218" s="76">
        <v>43.059490000000011</v>
      </c>
      <c r="FF218" s="87">
        <v>0.47956292656240973</v>
      </c>
      <c r="FG218" s="22"/>
      <c r="FH218" s="30"/>
      <c r="FI218" s="30"/>
      <c r="FJ218" s="22"/>
      <c r="FK218" s="22"/>
      <c r="FL218" s="22"/>
      <c r="FM218" s="22"/>
      <c r="FN218" s="22"/>
      <c r="FO218" s="22"/>
      <c r="FP218" s="22"/>
      <c r="FQ218" s="22"/>
      <c r="FR218" s="22"/>
      <c r="FS218" s="13"/>
    </row>
    <row r="219" spans="1:175" x14ac:dyDescent="0.2">
      <c r="A219" s="42">
        <v>786</v>
      </c>
      <c r="B219" s="46"/>
      <c r="C219" s="46"/>
      <c r="D219" s="46"/>
      <c r="E219" s="81" t="str">
        <f>VLOOKUP($A219&amp;E$1,TEXTDF,(SPRCODE="DE")*2+(SPRCODE="FR")*3,FALSE)</f>
        <v>an Broker und Makler</v>
      </c>
      <c r="F219" s="65">
        <f t="shared" ref="F219:F223" si="124">+W219*$G$5+AN219*$H$5+BE219*$I$5+BV219*$K$5+CM219*$L$5+DD219*$M$5+DU219*$N$5+EL219*$P$5+FC219*$Q$5</f>
        <v>94244.228559536117</v>
      </c>
      <c r="G219" s="65">
        <f t="shared" ref="G219:G223" si="125">+X219*$G$5+AO219*$H$5+BF219*$I$5+BW219*$K$5+CN219*$L$5+DE219*$M$5+DV219*$N$5+EM219*$P$5+FD219*$Q$5</f>
        <v>106953.0681677698</v>
      </c>
      <c r="H219" s="72">
        <f t="shared" si="122"/>
        <v>-12708.839608233684</v>
      </c>
      <c r="I219" s="107">
        <f t="shared" si="123"/>
        <v>-0.11882632098312707</v>
      </c>
      <c r="J219" s="22"/>
      <c r="K219" s="30"/>
      <c r="L219" s="30"/>
      <c r="M219" s="22"/>
      <c r="N219" s="22"/>
      <c r="O219" s="22"/>
      <c r="P219" s="22"/>
      <c r="Q219" s="22"/>
      <c r="R219" s="22"/>
      <c r="S219" s="22"/>
      <c r="T219" s="22"/>
      <c r="U219" s="22"/>
      <c r="V219" s="13"/>
      <c r="W219" s="65">
        <v>34831.773050000003</v>
      </c>
      <c r="X219" s="65">
        <v>32517.652747769804</v>
      </c>
      <c r="Y219" s="72">
        <v>2314.1203022301997</v>
      </c>
      <c r="Z219" s="107">
        <v>7.1165047495284295E-2</v>
      </c>
      <c r="AA219" s="22"/>
      <c r="AB219" s="30"/>
      <c r="AC219" s="30"/>
      <c r="AD219" s="22"/>
      <c r="AE219" s="22"/>
      <c r="AF219" s="22"/>
      <c r="AG219" s="22"/>
      <c r="AH219" s="22"/>
      <c r="AI219" s="22"/>
      <c r="AJ219" s="22"/>
      <c r="AK219" s="22"/>
      <c r="AL219" s="22"/>
      <c r="AM219" s="13"/>
      <c r="AN219" s="65">
        <v>19646.161884536108</v>
      </c>
      <c r="AO219" s="65">
        <v>37584</v>
      </c>
      <c r="AP219" s="72">
        <v>-17937.838115463892</v>
      </c>
      <c r="AQ219" s="107">
        <v>-0.47727325764857098</v>
      </c>
      <c r="AR219" s="22"/>
      <c r="AS219" s="30"/>
      <c r="AT219" s="30"/>
      <c r="AU219" s="22"/>
      <c r="AV219" s="22"/>
      <c r="AW219" s="22"/>
      <c r="AX219" s="22"/>
      <c r="AY219" s="22"/>
      <c r="AZ219" s="22"/>
      <c r="BA219" s="22"/>
      <c r="BB219" s="22"/>
      <c r="BC219" s="22"/>
      <c r="BD219" s="13"/>
      <c r="BE219" s="65">
        <v>12641.511199999999</v>
      </c>
      <c r="BF219" s="65">
        <v>12592.26413</v>
      </c>
      <c r="BG219" s="72">
        <v>49.247069999999439</v>
      </c>
      <c r="BH219" s="107">
        <v>3.9108987463718492E-3</v>
      </c>
      <c r="BI219" s="22"/>
      <c r="BJ219" s="30"/>
      <c r="BK219" s="30"/>
      <c r="BL219" s="22"/>
      <c r="BM219" s="22"/>
      <c r="BN219" s="22"/>
      <c r="BO219" s="22"/>
      <c r="BP219" s="22"/>
      <c r="BQ219" s="22"/>
      <c r="BR219" s="22"/>
      <c r="BS219" s="22"/>
      <c r="BT219" s="22"/>
      <c r="BU219" s="13"/>
      <c r="BV219" s="65">
        <v>6044.8735749999996</v>
      </c>
      <c r="BW219" s="65">
        <v>6367.5381899999993</v>
      </c>
      <c r="BX219" s="72">
        <v>-322.66461499999969</v>
      </c>
      <c r="BY219" s="107">
        <v>-5.0673369420341063E-2</v>
      </c>
      <c r="BZ219" s="22"/>
      <c r="CA219" s="30"/>
      <c r="CB219" s="30"/>
      <c r="CC219" s="22"/>
      <c r="CD219" s="22"/>
      <c r="CE219" s="22"/>
      <c r="CF219" s="22"/>
      <c r="CG219" s="22"/>
      <c r="CH219" s="22"/>
      <c r="CI219" s="22"/>
      <c r="CJ219" s="22"/>
      <c r="CK219" s="22"/>
      <c r="CL219" s="13"/>
      <c r="CM219" s="65">
        <v>5218.1617500000011</v>
      </c>
      <c r="CN219" s="65">
        <v>5518.9590500000004</v>
      </c>
      <c r="CO219" s="72">
        <v>-300.79729999999927</v>
      </c>
      <c r="CP219" s="107">
        <v>-5.4502542467677717E-2</v>
      </c>
      <c r="CQ219" s="22"/>
      <c r="CR219" s="30"/>
      <c r="CS219" s="30"/>
      <c r="CT219" s="22"/>
      <c r="CU219" s="22"/>
      <c r="CV219" s="22"/>
      <c r="CW219" s="22"/>
      <c r="CX219" s="22"/>
      <c r="CY219" s="22"/>
      <c r="CZ219" s="22"/>
      <c r="DA219" s="22"/>
      <c r="DB219" s="22"/>
      <c r="DC219" s="13"/>
      <c r="DD219" s="65">
        <v>3657.8220000000001</v>
      </c>
      <c r="DE219" s="65">
        <v>3820</v>
      </c>
      <c r="DF219" s="72">
        <v>-162.17799999999988</v>
      </c>
      <c r="DG219" s="107">
        <v>-4.2454973821989483E-2</v>
      </c>
      <c r="DH219" s="22"/>
      <c r="DI219" s="30"/>
      <c r="DJ219" s="30"/>
      <c r="DK219" s="22"/>
      <c r="DL219" s="22"/>
      <c r="DM219" s="22"/>
      <c r="DN219" s="22"/>
      <c r="DO219" s="22"/>
      <c r="DP219" s="22"/>
      <c r="DQ219" s="22"/>
      <c r="DR219" s="22"/>
      <c r="DS219" s="22"/>
      <c r="DT219" s="13"/>
      <c r="DU219" s="65">
        <v>12106.483</v>
      </c>
      <c r="DV219" s="65">
        <v>8494.4599999999991</v>
      </c>
      <c r="DW219" s="72">
        <v>3612.023000000001</v>
      </c>
      <c r="DX219" s="107">
        <v>0.42522102641015458</v>
      </c>
      <c r="DY219" s="22"/>
      <c r="DZ219" s="30"/>
      <c r="EA219" s="30"/>
      <c r="EB219" s="22"/>
      <c r="EC219" s="22"/>
      <c r="ED219" s="22"/>
      <c r="EE219" s="22"/>
      <c r="EF219" s="22"/>
      <c r="EG219" s="22"/>
      <c r="EH219" s="22"/>
      <c r="EI219" s="22"/>
      <c r="EJ219" s="22"/>
      <c r="EK219" s="13"/>
      <c r="EL219" s="65">
        <v>0</v>
      </c>
      <c r="EM219" s="65">
        <v>0</v>
      </c>
      <c r="EN219" s="72">
        <v>0</v>
      </c>
      <c r="EO219" s="107" t="s">
        <v>589</v>
      </c>
      <c r="EP219" s="22"/>
      <c r="EQ219" s="30"/>
      <c r="ER219" s="30"/>
      <c r="ES219" s="22"/>
      <c r="ET219" s="22"/>
      <c r="EU219" s="22"/>
      <c r="EV219" s="22"/>
      <c r="EW219" s="22"/>
      <c r="EX219" s="22"/>
      <c r="EY219" s="22"/>
      <c r="EZ219" s="22"/>
      <c r="FA219" s="22"/>
      <c r="FB219" s="13"/>
      <c r="FC219" s="65">
        <v>97.442100000000011</v>
      </c>
      <c r="FD219" s="65">
        <v>58.19404999999999</v>
      </c>
      <c r="FE219" s="72">
        <v>39.248050000000021</v>
      </c>
      <c r="FF219" s="107">
        <v>0.67443407014978374</v>
      </c>
      <c r="FG219" s="22"/>
      <c r="FH219" s="30"/>
      <c r="FI219" s="30"/>
      <c r="FJ219" s="22"/>
      <c r="FK219" s="22"/>
      <c r="FL219" s="22"/>
      <c r="FM219" s="22"/>
      <c r="FN219" s="22"/>
      <c r="FO219" s="22"/>
      <c r="FP219" s="22"/>
      <c r="FQ219" s="22"/>
      <c r="FR219" s="22"/>
      <c r="FS219" s="13"/>
    </row>
    <row r="220" spans="1:175" x14ac:dyDescent="0.2">
      <c r="A220" s="42">
        <v>787</v>
      </c>
      <c r="B220" s="46"/>
      <c r="C220" s="46"/>
      <c r="D220" s="46"/>
      <c r="E220" s="81" t="str">
        <f>VLOOKUP($A220&amp;E$1,TEXTDF,(SPRCODE="DE")*2+(SPRCODE="FR")*3,FALSE)</f>
        <v>an eigenen Aussendienst</v>
      </c>
      <c r="F220" s="65">
        <f t="shared" si="124"/>
        <v>89191.201035500009</v>
      </c>
      <c r="G220" s="65">
        <f t="shared" si="125"/>
        <v>94586.224503730205</v>
      </c>
      <c r="H220" s="72">
        <f t="shared" si="122"/>
        <v>-5395.0234682301962</v>
      </c>
      <c r="I220" s="107">
        <f t="shared" si="123"/>
        <v>-5.7038152189037072E-2</v>
      </c>
      <c r="J220" s="22"/>
      <c r="K220" s="30"/>
      <c r="L220" s="30"/>
      <c r="M220" s="22"/>
      <c r="N220" s="22"/>
      <c r="O220" s="22"/>
      <c r="P220" s="22"/>
      <c r="Q220" s="22"/>
      <c r="R220" s="22"/>
      <c r="S220" s="22"/>
      <c r="T220" s="22"/>
      <c r="U220" s="22"/>
      <c r="V220" s="13"/>
      <c r="W220" s="65">
        <v>25303.66977</v>
      </c>
      <c r="X220" s="65">
        <v>41175.1218922302</v>
      </c>
      <c r="Y220" s="72">
        <v>-15871.452122230199</v>
      </c>
      <c r="Z220" s="107">
        <v>-0.38546217698569007</v>
      </c>
      <c r="AA220" s="22"/>
      <c r="AB220" s="30"/>
      <c r="AC220" s="30"/>
      <c r="AD220" s="22"/>
      <c r="AE220" s="22"/>
      <c r="AF220" s="22"/>
      <c r="AG220" s="22"/>
      <c r="AH220" s="22"/>
      <c r="AI220" s="22"/>
      <c r="AJ220" s="22"/>
      <c r="AK220" s="22"/>
      <c r="AL220" s="22"/>
      <c r="AM220" s="13"/>
      <c r="AN220" s="65">
        <v>38525.670299999998</v>
      </c>
      <c r="AO220" s="65">
        <v>35921.96</v>
      </c>
      <c r="AP220" s="72">
        <v>2603.7102999999988</v>
      </c>
      <c r="AQ220" s="107">
        <v>7.2482411872848873E-2</v>
      </c>
      <c r="AR220" s="22"/>
      <c r="AS220" s="30"/>
      <c r="AT220" s="30"/>
      <c r="AU220" s="22"/>
      <c r="AV220" s="22"/>
      <c r="AW220" s="22"/>
      <c r="AX220" s="22"/>
      <c r="AY220" s="22"/>
      <c r="AZ220" s="22"/>
      <c r="BA220" s="22"/>
      <c r="BB220" s="22"/>
      <c r="BC220" s="22"/>
      <c r="BD220" s="13"/>
      <c r="BE220" s="65">
        <v>1516.2519809999999</v>
      </c>
      <c r="BF220" s="65">
        <v>269.38959999999997</v>
      </c>
      <c r="BG220" s="72">
        <v>1246.8623809999999</v>
      </c>
      <c r="BH220" s="107">
        <v>4.6284725950816217</v>
      </c>
      <c r="BI220" s="22"/>
      <c r="BJ220" s="30"/>
      <c r="BK220" s="30"/>
      <c r="BL220" s="22"/>
      <c r="BM220" s="22"/>
      <c r="BN220" s="22"/>
      <c r="BO220" s="22"/>
      <c r="BP220" s="22"/>
      <c r="BQ220" s="22"/>
      <c r="BR220" s="22"/>
      <c r="BS220" s="22"/>
      <c r="BT220" s="22"/>
      <c r="BU220" s="13"/>
      <c r="BV220" s="65">
        <v>3389.6479645000009</v>
      </c>
      <c r="BW220" s="65">
        <v>3104.0243514999997</v>
      </c>
      <c r="BX220" s="72">
        <v>285.62361300000111</v>
      </c>
      <c r="BY220" s="107">
        <v>9.2017194666006885E-2</v>
      </c>
      <c r="BZ220" s="22"/>
      <c r="CA220" s="30"/>
      <c r="CB220" s="30"/>
      <c r="CC220" s="22"/>
      <c r="CD220" s="22"/>
      <c r="CE220" s="22"/>
      <c r="CF220" s="22"/>
      <c r="CG220" s="22"/>
      <c r="CH220" s="22"/>
      <c r="CI220" s="22"/>
      <c r="CJ220" s="22"/>
      <c r="CK220" s="22"/>
      <c r="CL220" s="13"/>
      <c r="CM220" s="65">
        <v>7543.6190200000001</v>
      </c>
      <c r="CN220" s="65">
        <v>5033.0996799999994</v>
      </c>
      <c r="CO220" s="72">
        <v>2510.5193400000007</v>
      </c>
      <c r="CP220" s="107">
        <v>0.49880183179682258</v>
      </c>
      <c r="CQ220" s="22"/>
      <c r="CR220" s="30"/>
      <c r="CS220" s="30"/>
      <c r="CT220" s="22"/>
      <c r="CU220" s="22"/>
      <c r="CV220" s="22"/>
      <c r="CW220" s="22"/>
      <c r="CX220" s="22"/>
      <c r="CY220" s="22"/>
      <c r="CZ220" s="22"/>
      <c r="DA220" s="22"/>
      <c r="DB220" s="22"/>
      <c r="DC220" s="13"/>
      <c r="DD220" s="65">
        <v>0</v>
      </c>
      <c r="DE220" s="65">
        <v>0</v>
      </c>
      <c r="DF220" s="72">
        <v>0</v>
      </c>
      <c r="DG220" s="107" t="s">
        <v>589</v>
      </c>
      <c r="DH220" s="22"/>
      <c r="DI220" s="30"/>
      <c r="DJ220" s="30"/>
      <c r="DK220" s="22"/>
      <c r="DL220" s="22"/>
      <c r="DM220" s="22"/>
      <c r="DN220" s="22"/>
      <c r="DO220" s="22"/>
      <c r="DP220" s="22"/>
      <c r="DQ220" s="22"/>
      <c r="DR220" s="22"/>
      <c r="DS220" s="22"/>
      <c r="DT220" s="13"/>
      <c r="DU220" s="65">
        <v>12877.433000000001</v>
      </c>
      <c r="DV220" s="65">
        <v>9051.6939999999995</v>
      </c>
      <c r="DW220" s="72">
        <v>3825.7390000000014</v>
      </c>
      <c r="DX220" s="107">
        <v>0.42265447771433751</v>
      </c>
      <c r="DY220" s="22"/>
      <c r="DZ220" s="30"/>
      <c r="EA220" s="30"/>
      <c r="EB220" s="22"/>
      <c r="EC220" s="22"/>
      <c r="ED220" s="22"/>
      <c r="EE220" s="22"/>
      <c r="EF220" s="22"/>
      <c r="EG220" s="22"/>
      <c r="EH220" s="22"/>
      <c r="EI220" s="22"/>
      <c r="EJ220" s="22"/>
      <c r="EK220" s="13"/>
      <c r="EL220" s="65">
        <v>0</v>
      </c>
      <c r="EM220" s="65">
        <v>0</v>
      </c>
      <c r="EN220" s="72">
        <v>0</v>
      </c>
      <c r="EO220" s="107" t="s">
        <v>589</v>
      </c>
      <c r="EP220" s="22"/>
      <c r="EQ220" s="30"/>
      <c r="ER220" s="30"/>
      <c r="ES220" s="22"/>
      <c r="ET220" s="22"/>
      <c r="EU220" s="22"/>
      <c r="EV220" s="22"/>
      <c r="EW220" s="22"/>
      <c r="EX220" s="22"/>
      <c r="EY220" s="22"/>
      <c r="EZ220" s="22"/>
      <c r="FA220" s="22"/>
      <c r="FB220" s="13"/>
      <c r="FC220" s="65">
        <v>34.908999999999999</v>
      </c>
      <c r="FD220" s="65">
        <v>30.93498000000001</v>
      </c>
      <c r="FE220" s="72">
        <v>3.9740199999999888</v>
      </c>
      <c r="FF220" s="107">
        <v>0.1284636356642217</v>
      </c>
      <c r="FG220" s="22"/>
      <c r="FH220" s="30"/>
      <c r="FI220" s="30"/>
      <c r="FJ220" s="22"/>
      <c r="FK220" s="22"/>
      <c r="FL220" s="22"/>
      <c r="FM220" s="22"/>
      <c r="FN220" s="22"/>
      <c r="FO220" s="22"/>
      <c r="FP220" s="22"/>
      <c r="FQ220" s="22"/>
      <c r="FR220" s="22"/>
      <c r="FS220" s="13"/>
    </row>
    <row r="221" spans="1:175" x14ac:dyDescent="0.2">
      <c r="A221" s="42">
        <v>788</v>
      </c>
      <c r="B221" s="46"/>
      <c r="C221" s="46"/>
      <c r="D221" s="46"/>
      <c r="E221" s="81" t="str">
        <f>VLOOKUP($A221&amp;E$1,TEXTDF,(SPRCODE="DE")*2+(SPRCODE="FR")*3,FALSE)</f>
        <v>übrige</v>
      </c>
      <c r="F221" s="65">
        <f t="shared" si="124"/>
        <v>45438.387254947062</v>
      </c>
      <c r="G221" s="65">
        <f t="shared" si="125"/>
        <v>44165.576438415759</v>
      </c>
      <c r="H221" s="72">
        <f t="shared" si="122"/>
        <v>1272.8108165313024</v>
      </c>
      <c r="I221" s="107">
        <f t="shared" si="123"/>
        <v>2.8819069491962779E-2</v>
      </c>
      <c r="J221" s="22"/>
      <c r="K221" s="30"/>
      <c r="L221" s="30"/>
      <c r="M221" s="22"/>
      <c r="N221" s="22"/>
      <c r="O221" s="22"/>
      <c r="P221" s="22"/>
      <c r="Q221" s="22"/>
      <c r="R221" s="22"/>
      <c r="S221" s="22"/>
      <c r="T221" s="22"/>
      <c r="U221" s="22"/>
      <c r="V221" s="13"/>
      <c r="W221" s="65">
        <v>0</v>
      </c>
      <c r="X221" s="65">
        <v>0</v>
      </c>
      <c r="Y221" s="72">
        <v>0</v>
      </c>
      <c r="Z221" s="107" t="s">
        <v>589</v>
      </c>
      <c r="AA221" s="22"/>
      <c r="AB221" s="30"/>
      <c r="AC221" s="30"/>
      <c r="AD221" s="22"/>
      <c r="AE221" s="22"/>
      <c r="AF221" s="22"/>
      <c r="AG221" s="22"/>
      <c r="AH221" s="22"/>
      <c r="AI221" s="22"/>
      <c r="AJ221" s="22"/>
      <c r="AK221" s="22"/>
      <c r="AL221" s="22"/>
      <c r="AM221" s="13"/>
      <c r="AN221" s="65">
        <v>12404.7094</v>
      </c>
      <c r="AO221" s="65">
        <v>12389</v>
      </c>
      <c r="AP221" s="72">
        <v>15.709399999999732</v>
      </c>
      <c r="AQ221" s="107">
        <v>1.2680119460812822E-3</v>
      </c>
      <c r="AR221" s="22"/>
      <c r="AS221" s="30"/>
      <c r="AT221" s="30"/>
      <c r="AU221" s="22"/>
      <c r="AV221" s="22"/>
      <c r="AW221" s="22"/>
      <c r="AX221" s="22"/>
      <c r="AY221" s="22"/>
      <c r="AZ221" s="22"/>
      <c r="BA221" s="22"/>
      <c r="BB221" s="22"/>
      <c r="BC221" s="22"/>
      <c r="BD221" s="13"/>
      <c r="BE221" s="65">
        <v>31.408300000000047</v>
      </c>
      <c r="BF221" s="65">
        <v>22.441549999999999</v>
      </c>
      <c r="BG221" s="72">
        <v>8.9667500000000473</v>
      </c>
      <c r="BH221" s="107">
        <v>0.39956019080678695</v>
      </c>
      <c r="BI221" s="22"/>
      <c r="BJ221" s="30"/>
      <c r="BK221" s="30"/>
      <c r="BL221" s="22"/>
      <c r="BM221" s="22"/>
      <c r="BN221" s="22"/>
      <c r="BO221" s="22"/>
      <c r="BP221" s="22"/>
      <c r="BQ221" s="22"/>
      <c r="BR221" s="22"/>
      <c r="BS221" s="22"/>
      <c r="BT221" s="22"/>
      <c r="BU221" s="13"/>
      <c r="BV221" s="65">
        <v>11528.639892000001</v>
      </c>
      <c r="BW221" s="65">
        <v>10446.508271999995</v>
      </c>
      <c r="BX221" s="72">
        <v>1082.1316200000056</v>
      </c>
      <c r="BY221" s="107">
        <v>0.10358787757823995</v>
      </c>
      <c r="BZ221" s="22"/>
      <c r="CA221" s="30"/>
      <c r="CB221" s="30"/>
      <c r="CC221" s="22"/>
      <c r="CD221" s="22"/>
      <c r="CE221" s="22"/>
      <c r="CF221" s="22"/>
      <c r="CG221" s="22"/>
      <c r="CH221" s="22"/>
      <c r="CI221" s="22"/>
      <c r="CJ221" s="22"/>
      <c r="CK221" s="22"/>
      <c r="CL221" s="13"/>
      <c r="CM221" s="65">
        <v>19582.138262947061</v>
      </c>
      <c r="CN221" s="65">
        <v>18738.015216415763</v>
      </c>
      <c r="CO221" s="72">
        <v>844.12304653129831</v>
      </c>
      <c r="CP221" s="107">
        <v>4.5048690417957893E-2</v>
      </c>
      <c r="CQ221" s="22"/>
      <c r="CR221" s="30"/>
      <c r="CS221" s="30"/>
      <c r="CT221" s="22"/>
      <c r="CU221" s="22"/>
      <c r="CV221" s="22"/>
      <c r="CW221" s="22"/>
      <c r="CX221" s="22"/>
      <c r="CY221" s="22"/>
      <c r="CZ221" s="22"/>
      <c r="DA221" s="22"/>
      <c r="DB221" s="22"/>
      <c r="DC221" s="13"/>
      <c r="DD221" s="65">
        <v>1274.192</v>
      </c>
      <c r="DE221" s="65">
        <v>1446</v>
      </c>
      <c r="DF221" s="72">
        <v>-171.80799999999999</v>
      </c>
      <c r="DG221" s="107">
        <v>-0.11881604426002768</v>
      </c>
      <c r="DH221" s="22"/>
      <c r="DI221" s="30"/>
      <c r="DJ221" s="30"/>
      <c r="DK221" s="22"/>
      <c r="DL221" s="22"/>
      <c r="DM221" s="22"/>
      <c r="DN221" s="22"/>
      <c r="DO221" s="22"/>
      <c r="DP221" s="22"/>
      <c r="DQ221" s="22"/>
      <c r="DR221" s="22"/>
      <c r="DS221" s="22"/>
      <c r="DT221" s="13"/>
      <c r="DU221" s="65">
        <v>490.36500000000001</v>
      </c>
      <c r="DV221" s="65">
        <v>891.06799999999998</v>
      </c>
      <c r="DW221" s="72">
        <v>-400.70299999999997</v>
      </c>
      <c r="DX221" s="107">
        <v>-0.449688463731163</v>
      </c>
      <c r="DY221" s="22"/>
      <c r="DZ221" s="30"/>
      <c r="EA221" s="30"/>
      <c r="EB221" s="22"/>
      <c r="EC221" s="22"/>
      <c r="ED221" s="22"/>
      <c r="EE221" s="22"/>
      <c r="EF221" s="22"/>
      <c r="EG221" s="22"/>
      <c r="EH221" s="22"/>
      <c r="EI221" s="22"/>
      <c r="EJ221" s="22"/>
      <c r="EK221" s="13"/>
      <c r="EL221" s="65">
        <v>126.43698000000001</v>
      </c>
      <c r="EM221" s="65">
        <v>231.88339999999999</v>
      </c>
      <c r="EN221" s="72">
        <v>-105.44641999999999</v>
      </c>
      <c r="EO221" s="107">
        <v>-0.45473897657184603</v>
      </c>
      <c r="EP221" s="22"/>
      <c r="EQ221" s="30"/>
      <c r="ER221" s="30"/>
      <c r="ES221" s="22"/>
      <c r="ET221" s="22"/>
      <c r="EU221" s="22"/>
      <c r="EV221" s="22"/>
      <c r="EW221" s="22"/>
      <c r="EX221" s="22"/>
      <c r="EY221" s="22"/>
      <c r="EZ221" s="22"/>
      <c r="FA221" s="22"/>
      <c r="FB221" s="13"/>
      <c r="FC221" s="65">
        <v>0.49742000000000003</v>
      </c>
      <c r="FD221" s="65">
        <v>0.66</v>
      </c>
      <c r="FE221" s="72">
        <v>-0.16258</v>
      </c>
      <c r="FF221" s="107">
        <v>-0.24633333333333329</v>
      </c>
      <c r="FG221" s="22"/>
      <c r="FH221" s="30"/>
      <c r="FI221" s="30"/>
      <c r="FJ221" s="22"/>
      <c r="FK221" s="22"/>
      <c r="FL221" s="22"/>
      <c r="FM221" s="22"/>
      <c r="FN221" s="22"/>
      <c r="FO221" s="22"/>
      <c r="FP221" s="22"/>
      <c r="FQ221" s="22"/>
      <c r="FR221" s="22"/>
      <c r="FS221" s="13"/>
    </row>
    <row r="222" spans="1:175" x14ac:dyDescent="0.2">
      <c r="A222" s="42">
        <v>789</v>
      </c>
      <c r="B222" s="46"/>
      <c r="C222" s="86"/>
      <c r="D222" s="79" t="str">
        <f>VLOOKUP($A222&amp;D$1,TEXTDF,(SPRCODE="DE")*2+(SPRCODE="FR")*3,FALSE)</f>
        <v>Aufwendungen für Marketing und Werbung</v>
      </c>
      <c r="E222" s="74"/>
      <c r="F222" s="75">
        <f t="shared" si="124"/>
        <v>19493.855930000005</v>
      </c>
      <c r="G222" s="75">
        <f t="shared" si="125"/>
        <v>20399.952259999998</v>
      </c>
      <c r="H222" s="76">
        <f t="shared" si="122"/>
        <v>-906.09632999999303</v>
      </c>
      <c r="I222" s="87">
        <f t="shared" si="123"/>
        <v>-4.4416590708236892E-2</v>
      </c>
      <c r="J222" s="22"/>
      <c r="K222" s="30"/>
      <c r="L222" s="30"/>
      <c r="M222" s="22"/>
      <c r="N222" s="22"/>
      <c r="O222" s="22"/>
      <c r="P222" s="22"/>
      <c r="Q222" s="22"/>
      <c r="R222" s="22"/>
      <c r="S222" s="22"/>
      <c r="T222" s="22"/>
      <c r="U222" s="22"/>
      <c r="V222" s="13"/>
      <c r="W222" s="75">
        <v>4867.54439</v>
      </c>
      <c r="X222" s="75" vm="46">
        <v>4380.5365000000002</v>
      </c>
      <c r="Y222" s="76">
        <v>487.00788999999986</v>
      </c>
      <c r="Z222" s="87">
        <v>0.11117539826457334</v>
      </c>
      <c r="AA222" s="22"/>
      <c r="AB222" s="30"/>
      <c r="AC222" s="30"/>
      <c r="AD222" s="22"/>
      <c r="AE222" s="22"/>
      <c r="AF222" s="22"/>
      <c r="AG222" s="22"/>
      <c r="AH222" s="22"/>
      <c r="AI222" s="22"/>
      <c r="AJ222" s="22"/>
      <c r="AK222" s="22"/>
      <c r="AL222" s="22"/>
      <c r="AM222" s="13"/>
      <c r="AN222" s="75">
        <v>3410.6371199999999</v>
      </c>
      <c r="AO222" s="75" vm="98">
        <v>3737.9090000000001</v>
      </c>
      <c r="AP222" s="76">
        <v>-327.27188000000024</v>
      </c>
      <c r="AQ222" s="87">
        <v>-8.7554801360867907E-2</v>
      </c>
      <c r="AR222" s="22"/>
      <c r="AS222" s="30"/>
      <c r="AT222" s="30"/>
      <c r="AU222" s="22"/>
      <c r="AV222" s="22"/>
      <c r="AW222" s="22"/>
      <c r="AX222" s="22"/>
      <c r="AY222" s="22"/>
      <c r="AZ222" s="22"/>
      <c r="BA222" s="22"/>
      <c r="BB222" s="22"/>
      <c r="BC222" s="22"/>
      <c r="BD222" s="13"/>
      <c r="BE222" s="75">
        <v>3623.1920399999995</v>
      </c>
      <c r="BF222" s="75" vm="150">
        <v>3672.1770000000001</v>
      </c>
      <c r="BG222" s="76">
        <v>-48.984960000000683</v>
      </c>
      <c r="BH222" s="87">
        <v>-1.333948772077187E-2</v>
      </c>
      <c r="BI222" s="22"/>
      <c r="BJ222" s="30"/>
      <c r="BK222" s="30"/>
      <c r="BL222" s="22"/>
      <c r="BM222" s="22"/>
      <c r="BN222" s="22"/>
      <c r="BO222" s="22"/>
      <c r="BP222" s="22"/>
      <c r="BQ222" s="22"/>
      <c r="BR222" s="22"/>
      <c r="BS222" s="22"/>
      <c r="BT222" s="22"/>
      <c r="BU222" s="13"/>
      <c r="BV222" s="75">
        <v>2487.7833799999999</v>
      </c>
      <c r="BW222" s="75" vm="200">
        <v>2626.4539300000001</v>
      </c>
      <c r="BX222" s="76">
        <v>-138.67055000000028</v>
      </c>
      <c r="BY222" s="87">
        <v>-5.2797632738222133E-2</v>
      </c>
      <c r="BZ222" s="22"/>
      <c r="CA222" s="30"/>
      <c r="CB222" s="30"/>
      <c r="CC222" s="22"/>
      <c r="CD222" s="22"/>
      <c r="CE222" s="22"/>
      <c r="CF222" s="22"/>
      <c r="CG222" s="22"/>
      <c r="CH222" s="22"/>
      <c r="CI222" s="22"/>
      <c r="CJ222" s="22"/>
      <c r="CK222" s="22"/>
      <c r="CL222" s="13"/>
      <c r="CM222" s="75">
        <v>2558.7760000000003</v>
      </c>
      <c r="CN222" s="75" vm="251">
        <v>2972.01665</v>
      </c>
      <c r="CO222" s="76">
        <v>-413.24064999999973</v>
      </c>
      <c r="CP222" s="87">
        <v>-0.13904385427988764</v>
      </c>
      <c r="CQ222" s="22"/>
      <c r="CR222" s="30"/>
      <c r="CS222" s="30"/>
      <c r="CT222" s="22"/>
      <c r="CU222" s="22"/>
      <c r="CV222" s="22"/>
      <c r="CW222" s="22"/>
      <c r="CX222" s="22"/>
      <c r="CY222" s="22"/>
      <c r="CZ222" s="22"/>
      <c r="DA222" s="22"/>
      <c r="DB222" s="22"/>
      <c r="DC222" s="13"/>
      <c r="DD222" s="75">
        <v>933.98199999999997</v>
      </c>
      <c r="DE222" s="75" vm="302">
        <v>1003.438</v>
      </c>
      <c r="DF222" s="76">
        <v>-69.456000000000017</v>
      </c>
      <c r="DG222" s="87">
        <v>-6.9218028418297939E-2</v>
      </c>
      <c r="DH222" s="22"/>
      <c r="DI222" s="30"/>
      <c r="DJ222" s="30"/>
      <c r="DK222" s="22"/>
      <c r="DL222" s="22"/>
      <c r="DM222" s="22"/>
      <c r="DN222" s="22"/>
      <c r="DO222" s="22"/>
      <c r="DP222" s="22"/>
      <c r="DQ222" s="22"/>
      <c r="DR222" s="22"/>
      <c r="DS222" s="22"/>
      <c r="DT222" s="13"/>
      <c r="DU222" s="75">
        <v>1296.0039999999999</v>
      </c>
      <c r="DV222" s="75" vm="354">
        <v>1614.39518</v>
      </c>
      <c r="DW222" s="76">
        <v>-318.39118000000008</v>
      </c>
      <c r="DX222" s="87">
        <v>-0.19722010071908169</v>
      </c>
      <c r="DY222" s="22"/>
      <c r="DZ222" s="30"/>
      <c r="EA222" s="30"/>
      <c r="EB222" s="22"/>
      <c r="EC222" s="22"/>
      <c r="ED222" s="22"/>
      <c r="EE222" s="22"/>
      <c r="EF222" s="22"/>
      <c r="EG222" s="22"/>
      <c r="EH222" s="22"/>
      <c r="EI222" s="22"/>
      <c r="EJ222" s="22"/>
      <c r="EK222" s="13"/>
      <c r="EL222" s="75">
        <v>315.93700000000001</v>
      </c>
      <c r="EM222" s="75" vm="406">
        <v>393.02600000000001</v>
      </c>
      <c r="EN222" s="76">
        <v>-77.088999999999999</v>
      </c>
      <c r="EO222" s="87">
        <v>-0.19614223995359081</v>
      </c>
      <c r="EP222" s="22"/>
      <c r="EQ222" s="30"/>
      <c r="ER222" s="30"/>
      <c r="ES222" s="22"/>
      <c r="ET222" s="22"/>
      <c r="EU222" s="22"/>
      <c r="EV222" s="22"/>
      <c r="EW222" s="22"/>
      <c r="EX222" s="22"/>
      <c r="EY222" s="22"/>
      <c r="EZ222" s="22"/>
      <c r="FA222" s="22"/>
      <c r="FB222" s="13"/>
      <c r="FC222" s="75">
        <v>0</v>
      </c>
      <c r="FD222" s="75" vm="458">
        <v>0</v>
      </c>
      <c r="FE222" s="76">
        <v>0</v>
      </c>
      <c r="FF222" s="87" t="s">
        <v>589</v>
      </c>
      <c r="FG222" s="22"/>
      <c r="FH222" s="30"/>
      <c r="FI222" s="30"/>
      <c r="FJ222" s="22"/>
      <c r="FK222" s="22"/>
      <c r="FL222" s="22"/>
      <c r="FM222" s="22"/>
      <c r="FN222" s="22"/>
      <c r="FO222" s="22"/>
      <c r="FP222" s="22"/>
      <c r="FQ222" s="22"/>
      <c r="FR222" s="22"/>
      <c r="FS222" s="13"/>
    </row>
    <row r="223" spans="1:175" x14ac:dyDescent="0.2">
      <c r="A223" s="42">
        <v>790</v>
      </c>
      <c r="B223" s="46"/>
      <c r="C223" s="86"/>
      <c r="D223" s="79" t="str">
        <f>VLOOKUP($A223&amp;D$1,TEXTDF,(SPRCODE="DE")*2+(SPRCODE="FR")*3,FALSE)</f>
        <v>Aufwendungen für die allgemeine Verwaltung</v>
      </c>
      <c r="E223" s="74"/>
      <c r="F223" s="75">
        <f t="shared" si="124"/>
        <v>530543.30370695656</v>
      </c>
      <c r="G223" s="75">
        <f t="shared" si="125"/>
        <v>548842.77350983047</v>
      </c>
      <c r="H223" s="76">
        <f t="shared" si="122"/>
        <v>-18299.469802873908</v>
      </c>
      <c r="I223" s="87">
        <f t="shared" si="123"/>
        <v>-3.3341916275674732E-2</v>
      </c>
      <c r="J223" s="22"/>
      <c r="K223" s="30"/>
      <c r="L223" s="30"/>
      <c r="M223" s="22"/>
      <c r="N223" s="22"/>
      <c r="O223" s="22"/>
      <c r="P223" s="22"/>
      <c r="Q223" s="22"/>
      <c r="R223" s="22"/>
      <c r="S223" s="22"/>
      <c r="T223" s="22"/>
      <c r="U223" s="22"/>
      <c r="V223" s="13"/>
      <c r="W223" s="75">
        <v>146703.17912199924</v>
      </c>
      <c r="X223" s="75" vm="47">
        <v>142750.1312322405</v>
      </c>
      <c r="Y223" s="76">
        <v>3953.0478897587454</v>
      </c>
      <c r="Z223" s="87">
        <v>2.7692078848792878E-2</v>
      </c>
      <c r="AA223" s="22"/>
      <c r="AB223" s="30"/>
      <c r="AC223" s="30"/>
      <c r="AD223" s="22"/>
      <c r="AE223" s="22"/>
      <c r="AF223" s="22"/>
      <c r="AG223" s="22"/>
      <c r="AH223" s="22"/>
      <c r="AI223" s="22"/>
      <c r="AJ223" s="22"/>
      <c r="AK223" s="22"/>
      <c r="AL223" s="22"/>
      <c r="AM223" s="13"/>
      <c r="AN223" s="75">
        <v>119150.71506</v>
      </c>
      <c r="AO223" s="75" vm="99">
        <v>122173.35655999997</v>
      </c>
      <c r="AP223" s="76">
        <v>-3022.6414999999688</v>
      </c>
      <c r="AQ223" s="87">
        <v>-2.4740594718092535E-2</v>
      </c>
      <c r="AR223" s="22"/>
      <c r="AS223" s="30"/>
      <c r="AT223" s="30"/>
      <c r="AU223" s="22"/>
      <c r="AV223" s="22"/>
      <c r="AW223" s="22"/>
      <c r="AX223" s="22"/>
      <c r="AY223" s="22"/>
      <c r="AZ223" s="22"/>
      <c r="BA223" s="22"/>
      <c r="BB223" s="22"/>
      <c r="BC223" s="22"/>
      <c r="BD223" s="13"/>
      <c r="BE223" s="75">
        <v>54867.414504773646</v>
      </c>
      <c r="BF223" s="75" vm="151">
        <v>56656.089350000002</v>
      </c>
      <c r="BG223" s="76">
        <v>-1788.6748452263564</v>
      </c>
      <c r="BH223" s="87">
        <v>-3.1570743158367276E-2</v>
      </c>
      <c r="BI223" s="22"/>
      <c r="BJ223" s="30"/>
      <c r="BK223" s="30"/>
      <c r="BL223" s="22"/>
      <c r="BM223" s="22"/>
      <c r="BN223" s="22"/>
      <c r="BO223" s="22"/>
      <c r="BP223" s="22"/>
      <c r="BQ223" s="22"/>
      <c r="BR223" s="22"/>
      <c r="BS223" s="22"/>
      <c r="BT223" s="22"/>
      <c r="BU223" s="13"/>
      <c r="BV223" s="75">
        <v>73590.660788500012</v>
      </c>
      <c r="BW223" s="75" vm="201">
        <v>78414.003866499988</v>
      </c>
      <c r="BX223" s="76">
        <v>-4823.3430779999762</v>
      </c>
      <c r="BY223" s="87">
        <v>-6.1511245953104643E-2</v>
      </c>
      <c r="BZ223" s="22"/>
      <c r="CA223" s="30"/>
      <c r="CB223" s="30"/>
      <c r="CC223" s="22"/>
      <c r="CD223" s="22"/>
      <c r="CE223" s="22"/>
      <c r="CF223" s="22"/>
      <c r="CG223" s="22"/>
      <c r="CH223" s="22"/>
      <c r="CI223" s="22"/>
      <c r="CJ223" s="22"/>
      <c r="CK223" s="22"/>
      <c r="CL223" s="13"/>
      <c r="CM223" s="75">
        <v>26214.761281583647</v>
      </c>
      <c r="CN223" s="75" vm="252">
        <v>22616.525831090054</v>
      </c>
      <c r="CO223" s="76">
        <v>3598.2354504935938</v>
      </c>
      <c r="CP223" s="87">
        <v>0.1590976208002397</v>
      </c>
      <c r="CQ223" s="22"/>
      <c r="CR223" s="30"/>
      <c r="CS223" s="30"/>
      <c r="CT223" s="22"/>
      <c r="CU223" s="22"/>
      <c r="CV223" s="22"/>
      <c r="CW223" s="22"/>
      <c r="CX223" s="22"/>
      <c r="CY223" s="22"/>
      <c r="CZ223" s="22"/>
      <c r="DA223" s="22"/>
      <c r="DB223" s="22"/>
      <c r="DC223" s="13"/>
      <c r="DD223" s="75">
        <v>18139.727999999996</v>
      </c>
      <c r="DE223" s="75" vm="303">
        <v>15773.266</v>
      </c>
      <c r="DF223" s="76">
        <v>2366.4619999999959</v>
      </c>
      <c r="DG223" s="87">
        <v>0.15002993038981249</v>
      </c>
      <c r="DH223" s="22"/>
      <c r="DI223" s="30"/>
      <c r="DJ223" s="30"/>
      <c r="DK223" s="22"/>
      <c r="DL223" s="22"/>
      <c r="DM223" s="22"/>
      <c r="DN223" s="22"/>
      <c r="DO223" s="22"/>
      <c r="DP223" s="22"/>
      <c r="DQ223" s="22"/>
      <c r="DR223" s="22"/>
      <c r="DS223" s="22"/>
      <c r="DT223" s="13"/>
      <c r="DU223" s="75">
        <v>68258.194349999991</v>
      </c>
      <c r="DV223" s="75" vm="355">
        <v>78714.76887</v>
      </c>
      <c r="DW223" s="76">
        <v>-10456.574520000009</v>
      </c>
      <c r="DX223" s="87">
        <v>-0.13284132914459013</v>
      </c>
      <c r="DY223" s="22"/>
      <c r="DZ223" s="30"/>
      <c r="EA223" s="30"/>
      <c r="EB223" s="22"/>
      <c r="EC223" s="22"/>
      <c r="ED223" s="22"/>
      <c r="EE223" s="22"/>
      <c r="EF223" s="22"/>
      <c r="EG223" s="22"/>
      <c r="EH223" s="22"/>
      <c r="EI223" s="22"/>
      <c r="EJ223" s="22"/>
      <c r="EK223" s="13"/>
      <c r="EL223" s="75">
        <v>23163.752</v>
      </c>
      <c r="EM223" s="75" vm="407">
        <v>31235.140000000003</v>
      </c>
      <c r="EN223" s="76">
        <v>-8071.3880000000026</v>
      </c>
      <c r="EO223" s="87">
        <v>-0.25840729383636518</v>
      </c>
      <c r="EP223" s="22"/>
      <c r="EQ223" s="30"/>
      <c r="ER223" s="30"/>
      <c r="ES223" s="22"/>
      <c r="ET223" s="22"/>
      <c r="EU223" s="22"/>
      <c r="EV223" s="22"/>
      <c r="EW223" s="22"/>
      <c r="EX223" s="22"/>
      <c r="EY223" s="22"/>
      <c r="EZ223" s="22"/>
      <c r="FA223" s="22"/>
      <c r="FB223" s="13"/>
      <c r="FC223" s="75">
        <v>454.89860010000018</v>
      </c>
      <c r="FD223" s="75" vm="459">
        <v>509.49180000000001</v>
      </c>
      <c r="FE223" s="76">
        <v>-54.593199899999831</v>
      </c>
      <c r="FF223" s="87">
        <v>-0.10715226407961786</v>
      </c>
      <c r="FG223" s="22"/>
      <c r="FH223" s="30"/>
      <c r="FI223" s="30"/>
      <c r="FJ223" s="22"/>
      <c r="FK223" s="22"/>
      <c r="FL223" s="22"/>
      <c r="FM223" s="22"/>
      <c r="FN223" s="22"/>
      <c r="FO223" s="22"/>
      <c r="FP223" s="22"/>
      <c r="FQ223" s="22"/>
      <c r="FR223" s="22"/>
      <c r="FS223" s="13"/>
    </row>
    <row r="224" spans="1:175" x14ac:dyDescent="0.2">
      <c r="A224" s="42">
        <v>791</v>
      </c>
      <c r="B224" s="46"/>
      <c r="C224" s="86" t="str">
        <f>VLOOKUP($A224&amp;C$1,TEXTDF,(SPRCODE="DE")*2+(SPRCODE="FR")*3,FALSE)</f>
        <v>Leistungsbearbeitungsaufwendungen</v>
      </c>
      <c r="D224" s="46"/>
      <c r="E224" s="46"/>
      <c r="F224" s="80">
        <f>+F48</f>
        <v>129668.721481132</v>
      </c>
      <c r="G224" s="80">
        <f>+G48</f>
        <v>118741.83456948007</v>
      </c>
      <c r="H224" s="93">
        <f t="shared" si="122"/>
        <v>10926.886911651934</v>
      </c>
      <c r="I224" s="94">
        <f t="shared" si="123"/>
        <v>9.2022217369887693E-2</v>
      </c>
      <c r="J224" s="22"/>
      <c r="K224" s="30"/>
      <c r="L224" s="30"/>
      <c r="M224" s="22"/>
      <c r="N224" s="22"/>
      <c r="O224" s="22"/>
      <c r="P224" s="22"/>
      <c r="Q224" s="22"/>
      <c r="R224" s="22"/>
      <c r="S224" s="22"/>
      <c r="T224" s="22"/>
      <c r="U224" s="22"/>
      <c r="V224" s="13"/>
      <c r="W224" s="80">
        <v>38686.785450092866</v>
      </c>
      <c r="X224" s="80" vm="13">
        <v>40390.383846610901</v>
      </c>
      <c r="Y224" s="93">
        <v>-1703.5983965180349</v>
      </c>
      <c r="Z224" s="94">
        <v>-4.217831657623583E-2</v>
      </c>
      <c r="AA224" s="22"/>
      <c r="AB224" s="30"/>
      <c r="AC224" s="30"/>
      <c r="AD224" s="22"/>
      <c r="AE224" s="22"/>
      <c r="AF224" s="22"/>
      <c r="AG224" s="22"/>
      <c r="AH224" s="22"/>
      <c r="AI224" s="22"/>
      <c r="AJ224" s="22"/>
      <c r="AK224" s="22"/>
      <c r="AL224" s="22"/>
      <c r="AM224" s="13"/>
      <c r="AN224" s="80">
        <v>29021.577920000003</v>
      </c>
      <c r="AO224" s="80" vm="63">
        <v>29747.036600000003</v>
      </c>
      <c r="AP224" s="93">
        <v>-725.45867999999973</v>
      </c>
      <c r="AQ224" s="94">
        <v>-2.4387594964669468E-2</v>
      </c>
      <c r="AR224" s="22"/>
      <c r="AS224" s="30"/>
      <c r="AT224" s="30"/>
      <c r="AU224" s="22"/>
      <c r="AV224" s="22"/>
      <c r="AW224" s="22"/>
      <c r="AX224" s="22"/>
      <c r="AY224" s="22"/>
      <c r="AZ224" s="22"/>
      <c r="BA224" s="22"/>
      <c r="BB224" s="22"/>
      <c r="BC224" s="22"/>
      <c r="BD224" s="13"/>
      <c r="BE224" s="80">
        <v>15586.18639238482</v>
      </c>
      <c r="BF224" s="80" vm="115">
        <v>15080.05737</v>
      </c>
      <c r="BG224" s="93">
        <v>506.12902238481911</v>
      </c>
      <c r="BH224" s="94">
        <v>3.3562804833335846E-2</v>
      </c>
      <c r="BI224" s="22"/>
      <c r="BJ224" s="30"/>
      <c r="BK224" s="30"/>
      <c r="BL224" s="22"/>
      <c r="BM224" s="22"/>
      <c r="BN224" s="22"/>
      <c r="BO224" s="22"/>
      <c r="BP224" s="22"/>
      <c r="BQ224" s="22"/>
      <c r="BR224" s="22"/>
      <c r="BS224" s="22"/>
      <c r="BT224" s="22"/>
      <c r="BU224" s="13"/>
      <c r="BV224" s="80">
        <v>7840.5458600000002</v>
      </c>
      <c r="BW224" s="80" vm="166">
        <v>7351.8704200000002</v>
      </c>
      <c r="BX224" s="93">
        <v>488.67543999999998</v>
      </c>
      <c r="BY224" s="94">
        <v>6.6469539325748839E-2</v>
      </c>
      <c r="BZ224" s="22"/>
      <c r="CA224" s="30"/>
      <c r="CB224" s="30"/>
      <c r="CC224" s="22"/>
      <c r="CD224" s="22"/>
      <c r="CE224" s="22"/>
      <c r="CF224" s="22"/>
      <c r="CG224" s="22"/>
      <c r="CH224" s="22"/>
      <c r="CI224" s="22"/>
      <c r="CJ224" s="22"/>
      <c r="CK224" s="22"/>
      <c r="CL224" s="13"/>
      <c r="CM224" s="80">
        <v>8919.9037887543127</v>
      </c>
      <c r="CN224" s="80" vm="216">
        <v>8254.2697928691523</v>
      </c>
      <c r="CO224" s="93">
        <v>665.6339958851604</v>
      </c>
      <c r="CP224" s="94">
        <v>8.0641172700727681E-2</v>
      </c>
      <c r="CQ224" s="22"/>
      <c r="CR224" s="30"/>
      <c r="CS224" s="30"/>
      <c r="CT224" s="22"/>
      <c r="CU224" s="22"/>
      <c r="CV224" s="22"/>
      <c r="CW224" s="22"/>
      <c r="CX224" s="22"/>
      <c r="CY224" s="22"/>
      <c r="CZ224" s="22"/>
      <c r="DA224" s="22"/>
      <c r="DB224" s="22"/>
      <c r="DC224" s="13"/>
      <c r="DD224" s="80">
        <v>2132</v>
      </c>
      <c r="DE224" s="80" vm="267">
        <v>1993</v>
      </c>
      <c r="DF224" s="93">
        <v>139</v>
      </c>
      <c r="DG224" s="94">
        <v>6.9744104365278448E-2</v>
      </c>
      <c r="DH224" s="22"/>
      <c r="DI224" s="30"/>
      <c r="DJ224" s="30"/>
      <c r="DK224" s="22"/>
      <c r="DL224" s="22"/>
      <c r="DM224" s="22"/>
      <c r="DN224" s="22"/>
      <c r="DO224" s="22"/>
      <c r="DP224" s="22"/>
      <c r="DQ224" s="22"/>
      <c r="DR224" s="22"/>
      <c r="DS224" s="22"/>
      <c r="DT224" s="13"/>
      <c r="DU224" s="80">
        <v>16639.8714</v>
      </c>
      <c r="DV224" s="80" vm="319">
        <v>9996.224400000001</v>
      </c>
      <c r="DW224" s="93">
        <v>6643.646999999999</v>
      </c>
      <c r="DX224" s="94">
        <v>0.6646156322781227</v>
      </c>
      <c r="DY224" s="22"/>
      <c r="DZ224" s="30"/>
      <c r="EA224" s="30"/>
      <c r="EB224" s="22"/>
      <c r="EC224" s="22"/>
      <c r="ED224" s="22"/>
      <c r="EE224" s="22"/>
      <c r="EF224" s="22"/>
      <c r="EG224" s="22"/>
      <c r="EH224" s="22"/>
      <c r="EI224" s="22"/>
      <c r="EJ224" s="22"/>
      <c r="EK224" s="13"/>
      <c r="EL224" s="80">
        <v>10574.688</v>
      </c>
      <c r="EM224" s="80" vm="371">
        <v>5642.4030000000002</v>
      </c>
      <c r="EN224" s="93">
        <v>4932.2849999999999</v>
      </c>
      <c r="EO224" s="94">
        <v>0.87414617495418168</v>
      </c>
      <c r="EP224" s="22"/>
      <c r="EQ224" s="30"/>
      <c r="ER224" s="30"/>
      <c r="ES224" s="22"/>
      <c r="ET224" s="22"/>
      <c r="EU224" s="22"/>
      <c r="EV224" s="22"/>
      <c r="EW224" s="22"/>
      <c r="EX224" s="22"/>
      <c r="EY224" s="22"/>
      <c r="EZ224" s="22"/>
      <c r="FA224" s="22"/>
      <c r="FB224" s="13"/>
      <c r="FC224" s="80">
        <v>267.16266989999997</v>
      </c>
      <c r="FD224" s="80" vm="423">
        <v>286.58914000000004</v>
      </c>
      <c r="FE224" s="93">
        <v>-19.426470100000074</v>
      </c>
      <c r="FF224" s="94">
        <v>-6.7785088088125334E-2</v>
      </c>
      <c r="FG224" s="22"/>
      <c r="FH224" s="30"/>
      <c r="FI224" s="30"/>
      <c r="FJ224" s="22"/>
      <c r="FK224" s="22"/>
      <c r="FL224" s="22"/>
      <c r="FM224" s="22"/>
      <c r="FN224" s="22"/>
      <c r="FO224" s="22"/>
      <c r="FP224" s="22"/>
      <c r="FQ224" s="22"/>
      <c r="FR224" s="22"/>
      <c r="FS224" s="13"/>
    </row>
    <row r="225" spans="1:175" x14ac:dyDescent="0.2">
      <c r="A225" s="42">
        <v>792</v>
      </c>
      <c r="B225" s="46"/>
      <c r="C225" s="86" t="str">
        <f>VLOOKUP($A225&amp;C$1,TEXTDF,(SPRCODE="DE")*2+(SPRCODE="FR")*3,FALSE)</f>
        <v>Anteil Rückversicherer am Betriebsaufwand</v>
      </c>
      <c r="D225" s="46"/>
      <c r="E225" s="46"/>
      <c r="F225" s="80">
        <f t="shared" ref="F225" si="126">+W225*$G$5+AN225*$H$5+BE225*$I$5+BV225*$K$5+CM225*$L$5+DD225*$M$5+DU225*$N$5+EL225*$P$5+FC225*$Q$5</f>
        <v>-13659.965199999999</v>
      </c>
      <c r="G225" s="80">
        <f t="shared" ref="G225" si="127">+X225*$G$5+AO225*$H$5+BF225*$I$5+BW225*$K$5+CN225*$L$5+DE225*$M$5+DV225*$N$5+EM225*$P$5+FD225*$Q$5</f>
        <v>-18769.445809999997</v>
      </c>
      <c r="H225" s="93">
        <f t="shared" si="122"/>
        <v>5109.4806099999987</v>
      </c>
      <c r="I225" s="94">
        <f t="shared" si="123"/>
        <v>-0.27222330705564923</v>
      </c>
      <c r="J225" s="22"/>
      <c r="K225" s="30"/>
      <c r="L225" s="30"/>
      <c r="M225" s="22"/>
      <c r="N225" s="22"/>
      <c r="O225" s="22"/>
      <c r="P225" s="22"/>
      <c r="Q225" s="22"/>
      <c r="R225" s="22"/>
      <c r="S225" s="22"/>
      <c r="T225" s="22"/>
      <c r="U225" s="22"/>
      <c r="V225" s="13"/>
      <c r="W225" s="80">
        <v>0</v>
      </c>
      <c r="X225" s="80">
        <v>0</v>
      </c>
      <c r="Y225" s="93">
        <v>0</v>
      </c>
      <c r="Z225" s="94" t="s">
        <v>589</v>
      </c>
      <c r="AA225" s="22"/>
      <c r="AB225" s="30"/>
      <c r="AC225" s="30"/>
      <c r="AD225" s="22"/>
      <c r="AE225" s="22"/>
      <c r="AF225" s="22"/>
      <c r="AG225" s="22"/>
      <c r="AH225" s="22"/>
      <c r="AI225" s="22"/>
      <c r="AJ225" s="22"/>
      <c r="AK225" s="22"/>
      <c r="AL225" s="22"/>
      <c r="AM225" s="13"/>
      <c r="AN225" s="80">
        <v>-2480.5970000000002</v>
      </c>
      <c r="AO225" s="80">
        <v>-3386.6149999999998</v>
      </c>
      <c r="AP225" s="93">
        <v>906.01799999999957</v>
      </c>
      <c r="AQ225" s="94">
        <v>-0.26752908139838738</v>
      </c>
      <c r="AR225" s="22"/>
      <c r="AS225" s="30"/>
      <c r="AT225" s="30"/>
      <c r="AU225" s="22"/>
      <c r="AV225" s="22"/>
      <c r="AW225" s="22"/>
      <c r="AX225" s="22"/>
      <c r="AY225" s="22"/>
      <c r="AZ225" s="22"/>
      <c r="BA225" s="22"/>
      <c r="BB225" s="22"/>
      <c r="BC225" s="22"/>
      <c r="BD225" s="13"/>
      <c r="BE225" s="80">
        <v>-950.178</v>
      </c>
      <c r="BF225" s="80">
        <v>-4663.57</v>
      </c>
      <c r="BG225" s="93">
        <v>3713.3919999999998</v>
      </c>
      <c r="BH225" s="94">
        <v>-0.79625522936291293</v>
      </c>
      <c r="BI225" s="22"/>
      <c r="BJ225" s="30"/>
      <c r="BK225" s="30"/>
      <c r="BL225" s="22"/>
      <c r="BM225" s="22"/>
      <c r="BN225" s="22"/>
      <c r="BO225" s="22"/>
      <c r="BP225" s="22"/>
      <c r="BQ225" s="22"/>
      <c r="BR225" s="22"/>
      <c r="BS225" s="22"/>
      <c r="BT225" s="22"/>
      <c r="BU225" s="13"/>
      <c r="BV225" s="80">
        <v>-3740.8105599999994</v>
      </c>
      <c r="BW225" s="80">
        <v>-4916.7989200000002</v>
      </c>
      <c r="BX225" s="93">
        <v>1175.9883600000007</v>
      </c>
      <c r="BY225" s="94">
        <v>-0.23917763958506577</v>
      </c>
      <c r="BZ225" s="22"/>
      <c r="CA225" s="30"/>
      <c r="CB225" s="30"/>
      <c r="CC225" s="22"/>
      <c r="CD225" s="22"/>
      <c r="CE225" s="22"/>
      <c r="CF225" s="22"/>
      <c r="CG225" s="22"/>
      <c r="CH225" s="22"/>
      <c r="CI225" s="22"/>
      <c r="CJ225" s="22"/>
      <c r="CK225" s="22"/>
      <c r="CL225" s="13"/>
      <c r="CM225" s="80">
        <v>-393.59100000000001</v>
      </c>
      <c r="CN225" s="80">
        <v>-359.54199999999997</v>
      </c>
      <c r="CO225" s="93">
        <v>-34.049000000000035</v>
      </c>
      <c r="CP225" s="94">
        <v>9.4701036318427523E-2</v>
      </c>
      <c r="CQ225" s="22"/>
      <c r="CR225" s="30"/>
      <c r="CS225" s="30"/>
      <c r="CT225" s="22"/>
      <c r="CU225" s="22"/>
      <c r="CV225" s="22"/>
      <c r="CW225" s="22"/>
      <c r="CX225" s="22"/>
      <c r="CY225" s="22"/>
      <c r="CZ225" s="22"/>
      <c r="DA225" s="22"/>
      <c r="DB225" s="22"/>
      <c r="DC225" s="13"/>
      <c r="DD225" s="80">
        <v>0</v>
      </c>
      <c r="DE225" s="80">
        <v>0</v>
      </c>
      <c r="DF225" s="93">
        <v>0</v>
      </c>
      <c r="DG225" s="94" t="s">
        <v>589</v>
      </c>
      <c r="DH225" s="22"/>
      <c r="DI225" s="30"/>
      <c r="DJ225" s="30"/>
      <c r="DK225" s="22"/>
      <c r="DL225" s="22"/>
      <c r="DM225" s="22"/>
      <c r="DN225" s="22"/>
      <c r="DO225" s="22"/>
      <c r="DP225" s="22"/>
      <c r="DQ225" s="22"/>
      <c r="DR225" s="22"/>
      <c r="DS225" s="22"/>
      <c r="DT225" s="13"/>
      <c r="DU225" s="80">
        <v>-6094.7886399999998</v>
      </c>
      <c r="DV225" s="80">
        <v>-5442.9198899999992</v>
      </c>
      <c r="DW225" s="93">
        <v>-651.86875000000055</v>
      </c>
      <c r="DX225" s="94">
        <v>0.11976453138647991</v>
      </c>
      <c r="DY225" s="22"/>
      <c r="DZ225" s="30"/>
      <c r="EA225" s="30"/>
      <c r="EB225" s="22"/>
      <c r="EC225" s="22"/>
      <c r="ED225" s="22"/>
      <c r="EE225" s="22"/>
      <c r="EF225" s="22"/>
      <c r="EG225" s="22"/>
      <c r="EH225" s="22"/>
      <c r="EI225" s="22"/>
      <c r="EJ225" s="22"/>
      <c r="EK225" s="13"/>
      <c r="EL225" s="80">
        <v>0</v>
      </c>
      <c r="EM225" s="80">
        <v>0</v>
      </c>
      <c r="EN225" s="93">
        <v>0</v>
      </c>
      <c r="EO225" s="94" t="s">
        <v>589</v>
      </c>
      <c r="EP225" s="22"/>
      <c r="EQ225" s="30"/>
      <c r="ER225" s="30"/>
      <c r="ES225" s="22"/>
      <c r="ET225" s="22"/>
      <c r="EU225" s="22"/>
      <c r="EV225" s="22"/>
      <c r="EW225" s="22"/>
      <c r="EX225" s="22"/>
      <c r="EY225" s="22"/>
      <c r="EZ225" s="22"/>
      <c r="FA225" s="22"/>
      <c r="FB225" s="13"/>
      <c r="FC225" s="80">
        <v>0</v>
      </c>
      <c r="FD225" s="80">
        <v>0</v>
      </c>
      <c r="FE225" s="93">
        <v>0</v>
      </c>
      <c r="FF225" s="94" t="s">
        <v>589</v>
      </c>
      <c r="FG225" s="22"/>
      <c r="FH225" s="30"/>
      <c r="FI225" s="30"/>
      <c r="FJ225" s="22"/>
      <c r="FK225" s="22"/>
      <c r="FL225" s="22"/>
      <c r="FM225" s="22"/>
      <c r="FN225" s="22"/>
      <c r="FO225" s="22"/>
      <c r="FP225" s="22"/>
      <c r="FQ225" s="22"/>
      <c r="FR225" s="22"/>
      <c r="FS225" s="13"/>
    </row>
    <row r="226" spans="1:175" x14ac:dyDescent="0.2">
      <c r="A226" s="42"/>
      <c r="B226" s="46"/>
      <c r="C226" s="46"/>
      <c r="D226" s="46"/>
      <c r="E226" s="46"/>
      <c r="F226" s="80"/>
      <c r="G226" s="80"/>
      <c r="H226" s="91"/>
      <c r="I226" s="92"/>
      <c r="J226" s="22"/>
      <c r="K226" s="30"/>
      <c r="L226" s="30"/>
      <c r="M226" s="22"/>
      <c r="N226" s="22"/>
      <c r="O226" s="22"/>
      <c r="P226" s="22"/>
      <c r="Q226" s="22"/>
      <c r="R226" s="22"/>
      <c r="S226" s="22"/>
      <c r="T226" s="22"/>
      <c r="U226" s="22"/>
      <c r="V226" s="13"/>
      <c r="W226" s="80"/>
      <c r="X226" s="80"/>
      <c r="Y226" s="91"/>
      <c r="Z226" s="92"/>
      <c r="AA226" s="22"/>
      <c r="AB226" s="30"/>
      <c r="AC226" s="30"/>
      <c r="AD226" s="22"/>
      <c r="AE226" s="22"/>
      <c r="AF226" s="22"/>
      <c r="AG226" s="22"/>
      <c r="AH226" s="22"/>
      <c r="AI226" s="22"/>
      <c r="AJ226" s="22"/>
      <c r="AK226" s="22"/>
      <c r="AL226" s="22"/>
      <c r="AM226" s="13"/>
      <c r="AN226" s="80"/>
      <c r="AO226" s="80"/>
      <c r="AP226" s="91"/>
      <c r="AQ226" s="92"/>
      <c r="AR226" s="22"/>
      <c r="AS226" s="30"/>
      <c r="AT226" s="30"/>
      <c r="AU226" s="22"/>
      <c r="AV226" s="22"/>
      <c r="AW226" s="22"/>
      <c r="AX226" s="22"/>
      <c r="AY226" s="22"/>
      <c r="AZ226" s="22"/>
      <c r="BA226" s="22"/>
      <c r="BB226" s="22"/>
      <c r="BC226" s="22"/>
      <c r="BD226" s="13"/>
      <c r="BE226" s="80"/>
      <c r="BF226" s="80"/>
      <c r="BG226" s="91"/>
      <c r="BH226" s="92"/>
      <c r="BI226" s="22"/>
      <c r="BJ226" s="30"/>
      <c r="BK226" s="30"/>
      <c r="BL226" s="22"/>
      <c r="BM226" s="22"/>
      <c r="BN226" s="22"/>
      <c r="BO226" s="22"/>
      <c r="BP226" s="22"/>
      <c r="BQ226" s="22"/>
      <c r="BR226" s="22"/>
      <c r="BS226" s="22"/>
      <c r="BT226" s="22"/>
      <c r="BU226" s="13"/>
      <c r="BV226" s="80"/>
      <c r="BW226" s="80"/>
      <c r="BX226" s="91"/>
      <c r="BY226" s="92"/>
      <c r="BZ226" s="22"/>
      <c r="CA226" s="30"/>
      <c r="CB226" s="30"/>
      <c r="CC226" s="22"/>
      <c r="CD226" s="22"/>
      <c r="CE226" s="22"/>
      <c r="CF226" s="22"/>
      <c r="CG226" s="22"/>
      <c r="CH226" s="22"/>
      <c r="CI226" s="22"/>
      <c r="CJ226" s="22"/>
      <c r="CK226" s="22"/>
      <c r="CL226" s="13"/>
      <c r="CM226" s="80"/>
      <c r="CN226" s="80"/>
      <c r="CO226" s="91"/>
      <c r="CP226" s="92"/>
      <c r="CQ226" s="22"/>
      <c r="CR226" s="30"/>
      <c r="CS226" s="30"/>
      <c r="CT226" s="22"/>
      <c r="CU226" s="22"/>
      <c r="CV226" s="22"/>
      <c r="CW226" s="22"/>
      <c r="CX226" s="22"/>
      <c r="CY226" s="22"/>
      <c r="CZ226" s="22"/>
      <c r="DA226" s="22"/>
      <c r="DB226" s="22"/>
      <c r="DC226" s="13"/>
      <c r="DD226" s="80"/>
      <c r="DE226" s="80"/>
      <c r="DF226" s="91"/>
      <c r="DG226" s="92"/>
      <c r="DH226" s="22"/>
      <c r="DI226" s="30"/>
      <c r="DJ226" s="30"/>
      <c r="DK226" s="22"/>
      <c r="DL226" s="22"/>
      <c r="DM226" s="22"/>
      <c r="DN226" s="22"/>
      <c r="DO226" s="22"/>
      <c r="DP226" s="22"/>
      <c r="DQ226" s="22"/>
      <c r="DR226" s="22"/>
      <c r="DS226" s="22"/>
      <c r="DT226" s="13"/>
      <c r="DU226" s="80"/>
      <c r="DV226" s="80"/>
      <c r="DW226" s="91"/>
      <c r="DX226" s="92"/>
      <c r="DY226" s="22"/>
      <c r="DZ226" s="30"/>
      <c r="EA226" s="30"/>
      <c r="EB226" s="22"/>
      <c r="EC226" s="22"/>
      <c r="ED226" s="22"/>
      <c r="EE226" s="22"/>
      <c r="EF226" s="22"/>
      <c r="EG226" s="22"/>
      <c r="EH226" s="22"/>
      <c r="EI226" s="22"/>
      <c r="EJ226" s="22"/>
      <c r="EK226" s="13"/>
      <c r="EL226" s="80"/>
      <c r="EM226" s="80"/>
      <c r="EN226" s="91"/>
      <c r="EO226" s="92"/>
      <c r="EP226" s="22"/>
      <c r="EQ226" s="30"/>
      <c r="ER226" s="30"/>
      <c r="ES226" s="22"/>
      <c r="ET226" s="22"/>
      <c r="EU226" s="22"/>
      <c r="EV226" s="22"/>
      <c r="EW226" s="22"/>
      <c r="EX226" s="22"/>
      <c r="EY226" s="22"/>
      <c r="EZ226" s="22"/>
      <c r="FA226" s="22"/>
      <c r="FB226" s="13"/>
      <c r="FC226" s="80"/>
      <c r="FD226" s="80"/>
      <c r="FE226" s="91"/>
      <c r="FF226" s="92"/>
      <c r="FG226" s="22"/>
      <c r="FH226" s="30"/>
      <c r="FI226" s="30"/>
      <c r="FJ226" s="22"/>
      <c r="FK226" s="22"/>
      <c r="FL226" s="22"/>
      <c r="FM226" s="22"/>
      <c r="FN226" s="22"/>
      <c r="FO226" s="22"/>
      <c r="FP226" s="22"/>
      <c r="FQ226" s="22"/>
      <c r="FR226" s="22"/>
      <c r="FS226" s="13"/>
    </row>
    <row r="227" spans="1:175" x14ac:dyDescent="0.2">
      <c r="A227" s="42">
        <v>793</v>
      </c>
      <c r="B227" s="46"/>
      <c r="C227" s="46"/>
      <c r="D227" s="46"/>
      <c r="E227" s="46"/>
      <c r="F227" s="80"/>
      <c r="G227" s="80"/>
      <c r="H227" s="91"/>
      <c r="I227" s="92"/>
      <c r="J227" s="22"/>
      <c r="K227" s="108" t="str">
        <f>VLOOKUP($A227&amp;K$1,TEXTDF,(SPRCODE="DE")*2+(SPRCODE="FR")*3,FALSE)</f>
        <v>Quote</v>
      </c>
      <c r="L227" s="108" t="str">
        <f>+K227</f>
        <v>Quote</v>
      </c>
      <c r="M227" s="46"/>
      <c r="N227" s="46"/>
      <c r="O227" s="22"/>
      <c r="P227" s="22"/>
      <c r="Q227" s="22"/>
      <c r="R227" s="22"/>
      <c r="S227" s="22"/>
      <c r="T227" s="22"/>
      <c r="U227" s="22"/>
      <c r="V227" s="13"/>
      <c r="W227" s="80"/>
      <c r="X227" s="80"/>
      <c r="Y227" s="91"/>
      <c r="Z227" s="92"/>
      <c r="AA227" s="22"/>
      <c r="AB227" s="108" t="s">
        <v>204</v>
      </c>
      <c r="AC227" s="108" t="s">
        <v>204</v>
      </c>
      <c r="AD227" s="46"/>
      <c r="AE227" s="46"/>
      <c r="AF227" s="22"/>
      <c r="AG227" s="22"/>
      <c r="AH227" s="22"/>
      <c r="AI227" s="22"/>
      <c r="AJ227" s="22"/>
      <c r="AK227" s="22"/>
      <c r="AL227" s="22"/>
      <c r="AM227" s="13"/>
      <c r="AN227" s="80"/>
      <c r="AO227" s="80"/>
      <c r="AP227" s="91"/>
      <c r="AQ227" s="92"/>
      <c r="AR227" s="22"/>
      <c r="AS227" s="108" t="s">
        <v>204</v>
      </c>
      <c r="AT227" s="108" t="s">
        <v>204</v>
      </c>
      <c r="AU227" s="46"/>
      <c r="AV227" s="46"/>
      <c r="AW227" s="22"/>
      <c r="AX227" s="22"/>
      <c r="AY227" s="22"/>
      <c r="AZ227" s="22"/>
      <c r="BA227" s="22"/>
      <c r="BB227" s="22"/>
      <c r="BC227" s="22"/>
      <c r="BD227" s="13"/>
      <c r="BE227" s="80"/>
      <c r="BF227" s="80"/>
      <c r="BG227" s="91"/>
      <c r="BH227" s="92"/>
      <c r="BI227" s="22"/>
      <c r="BJ227" s="108" t="s">
        <v>204</v>
      </c>
      <c r="BK227" s="108" t="s">
        <v>204</v>
      </c>
      <c r="BL227" s="46"/>
      <c r="BM227" s="46"/>
      <c r="BN227" s="22"/>
      <c r="BO227" s="22"/>
      <c r="BP227" s="22"/>
      <c r="BQ227" s="22"/>
      <c r="BR227" s="22"/>
      <c r="BS227" s="22"/>
      <c r="BT227" s="22"/>
      <c r="BU227" s="13"/>
      <c r="BV227" s="80"/>
      <c r="BW227" s="80"/>
      <c r="BX227" s="91"/>
      <c r="BY227" s="92"/>
      <c r="BZ227" s="22"/>
      <c r="CA227" s="108" t="s">
        <v>204</v>
      </c>
      <c r="CB227" s="108" t="s">
        <v>204</v>
      </c>
      <c r="CC227" s="46"/>
      <c r="CD227" s="46"/>
      <c r="CE227" s="22"/>
      <c r="CF227" s="22"/>
      <c r="CG227" s="22"/>
      <c r="CH227" s="22"/>
      <c r="CI227" s="22"/>
      <c r="CJ227" s="22"/>
      <c r="CK227" s="22"/>
      <c r="CL227" s="13"/>
      <c r="CM227" s="80"/>
      <c r="CN227" s="80"/>
      <c r="CO227" s="91"/>
      <c r="CP227" s="92"/>
      <c r="CQ227" s="22"/>
      <c r="CR227" s="108" t="s">
        <v>204</v>
      </c>
      <c r="CS227" s="108" t="s">
        <v>204</v>
      </c>
      <c r="CT227" s="46"/>
      <c r="CU227" s="46"/>
      <c r="CV227" s="22"/>
      <c r="CW227" s="22"/>
      <c r="CX227" s="22"/>
      <c r="CY227" s="22"/>
      <c r="CZ227" s="22"/>
      <c r="DA227" s="22"/>
      <c r="DB227" s="22"/>
      <c r="DC227" s="13"/>
      <c r="DD227" s="80"/>
      <c r="DE227" s="80"/>
      <c r="DF227" s="91"/>
      <c r="DG227" s="92"/>
      <c r="DH227" s="22"/>
      <c r="DI227" s="108" t="s">
        <v>204</v>
      </c>
      <c r="DJ227" s="108" t="s">
        <v>204</v>
      </c>
      <c r="DK227" s="46"/>
      <c r="DL227" s="46"/>
      <c r="DM227" s="22"/>
      <c r="DN227" s="22"/>
      <c r="DO227" s="22"/>
      <c r="DP227" s="22"/>
      <c r="DQ227" s="22"/>
      <c r="DR227" s="22"/>
      <c r="DS227" s="22"/>
      <c r="DT227" s="13"/>
      <c r="DU227" s="80"/>
      <c r="DV227" s="80"/>
      <c r="DW227" s="91"/>
      <c r="DX227" s="92"/>
      <c r="DY227" s="22"/>
      <c r="DZ227" s="108" t="s">
        <v>204</v>
      </c>
      <c r="EA227" s="108" t="s">
        <v>204</v>
      </c>
      <c r="EB227" s="46"/>
      <c r="EC227" s="46"/>
      <c r="ED227" s="22"/>
      <c r="EE227" s="22"/>
      <c r="EF227" s="22"/>
      <c r="EG227" s="22"/>
      <c r="EH227" s="22"/>
      <c r="EI227" s="22"/>
      <c r="EJ227" s="22"/>
      <c r="EK227" s="13"/>
      <c r="EL227" s="80"/>
      <c r="EM227" s="80"/>
      <c r="EN227" s="91"/>
      <c r="EO227" s="92"/>
      <c r="EP227" s="22"/>
      <c r="EQ227" s="108" t="s">
        <v>205</v>
      </c>
      <c r="ER227" s="108" t="s">
        <v>205</v>
      </c>
      <c r="ES227" s="46"/>
      <c r="ET227" s="46"/>
      <c r="EU227" s="22"/>
      <c r="EV227" s="22"/>
      <c r="EW227" s="22"/>
      <c r="EX227" s="22"/>
      <c r="EY227" s="22"/>
      <c r="EZ227" s="22"/>
      <c r="FA227" s="22"/>
      <c r="FB227" s="13"/>
      <c r="FC227" s="80"/>
      <c r="FD227" s="80"/>
      <c r="FE227" s="91"/>
      <c r="FF227" s="92"/>
      <c r="FG227" s="22"/>
      <c r="FH227" s="108" t="s">
        <v>204</v>
      </c>
      <c r="FI227" s="108" t="s">
        <v>204</v>
      </c>
      <c r="FJ227" s="46"/>
      <c r="FK227" s="46"/>
      <c r="FL227" s="22"/>
      <c r="FM227" s="22"/>
      <c r="FN227" s="22"/>
      <c r="FO227" s="22"/>
      <c r="FP227" s="22"/>
      <c r="FQ227" s="22"/>
      <c r="FR227" s="22"/>
      <c r="FS227" s="13"/>
    </row>
    <row r="228" spans="1:175" x14ac:dyDescent="0.2">
      <c r="A228" s="42"/>
      <c r="B228" s="46"/>
      <c r="C228" s="46"/>
      <c r="D228" s="46"/>
      <c r="E228" s="46"/>
      <c r="F228" s="48">
        <f>+F215</f>
        <v>2019</v>
      </c>
      <c r="G228" s="48">
        <f>+F228-1</f>
        <v>2018</v>
      </c>
      <c r="H228" s="84" t="s">
        <v>571</v>
      </c>
      <c r="I228" s="85" t="s">
        <v>572</v>
      </c>
      <c r="J228" s="22"/>
      <c r="K228" s="48">
        <f>+F228</f>
        <v>2019</v>
      </c>
      <c r="L228" s="48">
        <f>+K228-1</f>
        <v>2018</v>
      </c>
      <c r="M228" s="84" t="s">
        <v>571</v>
      </c>
      <c r="N228" s="85" t="s">
        <v>572</v>
      </c>
      <c r="O228" s="22"/>
      <c r="P228" s="22"/>
      <c r="Q228" s="22"/>
      <c r="R228" s="22"/>
      <c r="S228" s="22"/>
      <c r="T228" s="22"/>
      <c r="U228" s="22"/>
      <c r="V228" s="13"/>
      <c r="W228" s="48">
        <v>2019</v>
      </c>
      <c r="X228" s="48">
        <v>2018</v>
      </c>
      <c r="Y228" s="84" t="s">
        <v>571</v>
      </c>
      <c r="Z228" s="85" t="s">
        <v>572</v>
      </c>
      <c r="AA228" s="22"/>
      <c r="AB228" s="48">
        <v>2019</v>
      </c>
      <c r="AC228" s="48">
        <v>2018</v>
      </c>
      <c r="AD228" s="84" t="s">
        <v>571</v>
      </c>
      <c r="AE228" s="85" t="s">
        <v>572</v>
      </c>
      <c r="AF228" s="22"/>
      <c r="AG228" s="22"/>
      <c r="AH228" s="22"/>
      <c r="AI228" s="22"/>
      <c r="AJ228" s="22"/>
      <c r="AK228" s="22"/>
      <c r="AL228" s="22"/>
      <c r="AM228" s="13"/>
      <c r="AN228" s="48">
        <v>2019</v>
      </c>
      <c r="AO228" s="48">
        <v>2018</v>
      </c>
      <c r="AP228" s="84" t="s">
        <v>571</v>
      </c>
      <c r="AQ228" s="85" t="s">
        <v>572</v>
      </c>
      <c r="AR228" s="22"/>
      <c r="AS228" s="48">
        <v>2019</v>
      </c>
      <c r="AT228" s="48">
        <v>2018</v>
      </c>
      <c r="AU228" s="84" t="s">
        <v>571</v>
      </c>
      <c r="AV228" s="85" t="s">
        <v>572</v>
      </c>
      <c r="AW228" s="22"/>
      <c r="AX228" s="22"/>
      <c r="AY228" s="22"/>
      <c r="AZ228" s="22"/>
      <c r="BA228" s="22"/>
      <c r="BB228" s="22"/>
      <c r="BC228" s="22"/>
      <c r="BD228" s="13"/>
      <c r="BE228" s="48">
        <v>2019</v>
      </c>
      <c r="BF228" s="48">
        <v>2018</v>
      </c>
      <c r="BG228" s="84" t="s">
        <v>571</v>
      </c>
      <c r="BH228" s="85" t="s">
        <v>572</v>
      </c>
      <c r="BI228" s="22"/>
      <c r="BJ228" s="48">
        <v>2019</v>
      </c>
      <c r="BK228" s="48">
        <v>2018</v>
      </c>
      <c r="BL228" s="84" t="s">
        <v>571</v>
      </c>
      <c r="BM228" s="85" t="s">
        <v>572</v>
      </c>
      <c r="BN228" s="22"/>
      <c r="BO228" s="22"/>
      <c r="BP228" s="22"/>
      <c r="BQ228" s="22"/>
      <c r="BR228" s="22"/>
      <c r="BS228" s="22"/>
      <c r="BT228" s="22"/>
      <c r="BU228" s="13"/>
      <c r="BV228" s="48">
        <v>2019</v>
      </c>
      <c r="BW228" s="48">
        <v>2018</v>
      </c>
      <c r="BX228" s="84" t="s">
        <v>571</v>
      </c>
      <c r="BY228" s="85" t="s">
        <v>572</v>
      </c>
      <c r="BZ228" s="22"/>
      <c r="CA228" s="48">
        <v>2019</v>
      </c>
      <c r="CB228" s="48">
        <v>2018</v>
      </c>
      <c r="CC228" s="84" t="s">
        <v>571</v>
      </c>
      <c r="CD228" s="85" t="s">
        <v>572</v>
      </c>
      <c r="CE228" s="22"/>
      <c r="CF228" s="22"/>
      <c r="CG228" s="22"/>
      <c r="CH228" s="22"/>
      <c r="CI228" s="22"/>
      <c r="CJ228" s="22"/>
      <c r="CK228" s="22"/>
      <c r="CL228" s="13"/>
      <c r="CM228" s="48">
        <v>2019</v>
      </c>
      <c r="CN228" s="48">
        <v>2018</v>
      </c>
      <c r="CO228" s="84" t="s">
        <v>571</v>
      </c>
      <c r="CP228" s="85" t="s">
        <v>572</v>
      </c>
      <c r="CQ228" s="22"/>
      <c r="CR228" s="48">
        <v>2019</v>
      </c>
      <c r="CS228" s="48">
        <v>2018</v>
      </c>
      <c r="CT228" s="84" t="s">
        <v>571</v>
      </c>
      <c r="CU228" s="85" t="s">
        <v>572</v>
      </c>
      <c r="CV228" s="22"/>
      <c r="CW228" s="22"/>
      <c r="CX228" s="22"/>
      <c r="CY228" s="22"/>
      <c r="CZ228" s="22"/>
      <c r="DA228" s="22"/>
      <c r="DB228" s="22"/>
      <c r="DC228" s="13"/>
      <c r="DD228" s="48">
        <v>2019</v>
      </c>
      <c r="DE228" s="48">
        <v>2018</v>
      </c>
      <c r="DF228" s="84" t="s">
        <v>571</v>
      </c>
      <c r="DG228" s="85" t="s">
        <v>572</v>
      </c>
      <c r="DH228" s="22"/>
      <c r="DI228" s="48">
        <v>2019</v>
      </c>
      <c r="DJ228" s="48">
        <v>2018</v>
      </c>
      <c r="DK228" s="84" t="s">
        <v>571</v>
      </c>
      <c r="DL228" s="85" t="s">
        <v>572</v>
      </c>
      <c r="DM228" s="22"/>
      <c r="DN228" s="22"/>
      <c r="DO228" s="22"/>
      <c r="DP228" s="22"/>
      <c r="DQ228" s="22"/>
      <c r="DR228" s="22"/>
      <c r="DS228" s="22"/>
      <c r="DT228" s="13"/>
      <c r="DU228" s="48">
        <v>2019</v>
      </c>
      <c r="DV228" s="48">
        <v>2018</v>
      </c>
      <c r="DW228" s="84" t="s">
        <v>571</v>
      </c>
      <c r="DX228" s="85" t="s">
        <v>572</v>
      </c>
      <c r="DY228" s="22"/>
      <c r="DZ228" s="48">
        <v>2019</v>
      </c>
      <c r="EA228" s="48">
        <v>2018</v>
      </c>
      <c r="EB228" s="84" t="s">
        <v>571</v>
      </c>
      <c r="EC228" s="85" t="s">
        <v>572</v>
      </c>
      <c r="ED228" s="22"/>
      <c r="EE228" s="22"/>
      <c r="EF228" s="22"/>
      <c r="EG228" s="22"/>
      <c r="EH228" s="22"/>
      <c r="EI228" s="22"/>
      <c r="EJ228" s="22"/>
      <c r="EK228" s="13"/>
      <c r="EL228" s="48">
        <v>2019</v>
      </c>
      <c r="EM228" s="48">
        <v>2018</v>
      </c>
      <c r="EN228" s="84" t="s">
        <v>571</v>
      </c>
      <c r="EO228" s="85" t="s">
        <v>572</v>
      </c>
      <c r="EP228" s="22"/>
      <c r="EQ228" s="48">
        <v>2019</v>
      </c>
      <c r="ER228" s="48">
        <v>2018</v>
      </c>
      <c r="ES228" s="84" t="s">
        <v>571</v>
      </c>
      <c r="ET228" s="85" t="s">
        <v>572</v>
      </c>
      <c r="EU228" s="22"/>
      <c r="EV228" s="22"/>
      <c r="EW228" s="22"/>
      <c r="EX228" s="22"/>
      <c r="EY228" s="22"/>
      <c r="EZ228" s="22"/>
      <c r="FA228" s="22"/>
      <c r="FB228" s="13"/>
      <c r="FC228" s="48">
        <v>2019</v>
      </c>
      <c r="FD228" s="48">
        <v>2018</v>
      </c>
      <c r="FE228" s="84" t="s">
        <v>571</v>
      </c>
      <c r="FF228" s="85" t="s">
        <v>572</v>
      </c>
      <c r="FG228" s="22"/>
      <c r="FH228" s="48">
        <v>2019</v>
      </c>
      <c r="FI228" s="48">
        <v>2018</v>
      </c>
      <c r="FJ228" s="84" t="s">
        <v>571</v>
      </c>
      <c r="FK228" s="85" t="s">
        <v>572</v>
      </c>
      <c r="FL228" s="22"/>
      <c r="FM228" s="22"/>
      <c r="FN228" s="22"/>
      <c r="FO228" s="22"/>
      <c r="FP228" s="22"/>
      <c r="FQ228" s="22"/>
      <c r="FR228" s="22"/>
      <c r="FS228" s="13"/>
    </row>
    <row r="229" spans="1:175" x14ac:dyDescent="0.2">
      <c r="A229" s="42">
        <v>794</v>
      </c>
      <c r="B229" s="61" t="str">
        <f>VLOOKUP($A229&amp;B$1,TEXTDF,(SPRCODE="DE")*2+(SPRCODE="FR")*3,FALSE)</f>
        <v>Marktwert Kapitalanlagen</v>
      </c>
      <c r="C229" s="61"/>
      <c r="D229" s="61"/>
      <c r="E229" s="61"/>
      <c r="F229" s="62">
        <f>+SUBTOTAL(9,F230:F232)</f>
        <v>186138592.4415203</v>
      </c>
      <c r="G229" s="62">
        <f>+SUBTOTAL(9,G230:G232)</f>
        <v>207537095.81727007</v>
      </c>
      <c r="H229" s="103">
        <f t="shared" ref="H229:H232" si="128">+IFERROR(F229-G229,"")</f>
        <v>-21398503.375749767</v>
      </c>
      <c r="I229" s="104">
        <f t="shared" ref="I229" si="129">+IFERROR(F229/G229-1,0)</f>
        <v>-0.10310688453783934</v>
      </c>
      <c r="J229" s="22"/>
      <c r="K229" s="101">
        <f t="shared" ref="K229:L231" si="130">+IFERROR(F229/F$229,0)</f>
        <v>1</v>
      </c>
      <c r="L229" s="101">
        <f t="shared" si="130"/>
        <v>1</v>
      </c>
      <c r="M229" s="109">
        <f t="shared" ref="M229:M232" si="131">+IFERROR(K229-L229,"")</f>
        <v>0</v>
      </c>
      <c r="N229" s="104">
        <f t="shared" ref="N229:N232" si="132">+IFERROR(K229/L229-1,"")</f>
        <v>0</v>
      </c>
      <c r="O229" s="22"/>
      <c r="P229" s="22"/>
      <c r="Q229" s="22"/>
      <c r="R229" s="22"/>
      <c r="S229" s="22"/>
      <c r="T229" s="22"/>
      <c r="U229" s="22"/>
      <c r="V229" s="13"/>
      <c r="W229" s="62">
        <v>85264370.59149</v>
      </c>
      <c r="X229" s="62">
        <v>79636748.546120003</v>
      </c>
      <c r="Y229" s="103">
        <v>5627622.0453699976</v>
      </c>
      <c r="Z229" s="104">
        <v>7.0666145317458184E-2</v>
      </c>
      <c r="AA229" s="22"/>
      <c r="AB229" s="101">
        <v>1</v>
      </c>
      <c r="AC229" s="101">
        <v>1</v>
      </c>
      <c r="AD229" s="109">
        <v>0</v>
      </c>
      <c r="AE229" s="104">
        <v>0</v>
      </c>
      <c r="AF229" s="22"/>
      <c r="AG229" s="22"/>
      <c r="AH229" s="22"/>
      <c r="AI229" s="22"/>
      <c r="AJ229" s="22"/>
      <c r="AK229" s="22"/>
      <c r="AL229" s="22"/>
      <c r="AM229" s="13"/>
      <c r="AN229" s="62">
        <v>27361531.907500003</v>
      </c>
      <c r="AO229" s="62">
        <v>57768401</v>
      </c>
      <c r="AP229" s="103">
        <v>-30406869.092499997</v>
      </c>
      <c r="AQ229" s="104">
        <v>-0.52635815716104029</v>
      </c>
      <c r="AR229" s="22"/>
      <c r="AS229" s="101">
        <v>1</v>
      </c>
      <c r="AT229" s="101">
        <v>1</v>
      </c>
      <c r="AU229" s="109">
        <v>0</v>
      </c>
      <c r="AV229" s="104">
        <v>0</v>
      </c>
      <c r="AW229" s="22"/>
      <c r="AX229" s="22"/>
      <c r="AY229" s="22"/>
      <c r="AZ229" s="22"/>
      <c r="BA229" s="22"/>
      <c r="BB229" s="22"/>
      <c r="BC229" s="22"/>
      <c r="BD229" s="13"/>
      <c r="BE229" s="62">
        <v>21460850.686629999</v>
      </c>
      <c r="BF229" s="62">
        <v>20250503</v>
      </c>
      <c r="BG229" s="103">
        <v>1210347.6866299994</v>
      </c>
      <c r="BH229" s="104">
        <v>5.9768771503107887E-2</v>
      </c>
      <c r="BI229" s="22"/>
      <c r="BJ229" s="101">
        <v>1</v>
      </c>
      <c r="BK229" s="101">
        <v>1</v>
      </c>
      <c r="BL229" s="109">
        <v>0</v>
      </c>
      <c r="BM229" s="104">
        <v>0</v>
      </c>
      <c r="BN229" s="22"/>
      <c r="BO229" s="22"/>
      <c r="BP229" s="22"/>
      <c r="BQ229" s="22"/>
      <c r="BR229" s="22"/>
      <c r="BS229" s="22"/>
      <c r="BT229" s="22"/>
      <c r="BU229" s="13"/>
      <c r="BV229" s="62">
        <v>21354717</v>
      </c>
      <c r="BW229" s="62">
        <v>20472498</v>
      </c>
      <c r="BX229" s="103">
        <v>882219</v>
      </c>
      <c r="BY229" s="104">
        <v>4.309288490344465E-2</v>
      </c>
      <c r="BZ229" s="22"/>
      <c r="CA229" s="101">
        <v>1</v>
      </c>
      <c r="CB229" s="101">
        <v>1</v>
      </c>
      <c r="CC229" s="109">
        <v>0</v>
      </c>
      <c r="CD229" s="104">
        <v>0</v>
      </c>
      <c r="CE229" s="22"/>
      <c r="CF229" s="22"/>
      <c r="CG229" s="22"/>
      <c r="CH229" s="22"/>
      <c r="CI229" s="22"/>
      <c r="CJ229" s="22"/>
      <c r="CK229" s="22"/>
      <c r="CL229" s="13"/>
      <c r="CM229" s="62">
        <v>13347992.163480297</v>
      </c>
      <c r="CN229" s="62">
        <v>12435113.009030007</v>
      </c>
      <c r="CO229" s="103">
        <v>912879.15445028991</v>
      </c>
      <c r="CP229" s="104">
        <v>7.3411407985386479E-2</v>
      </c>
      <c r="CQ229" s="22"/>
      <c r="CR229" s="101">
        <v>1</v>
      </c>
      <c r="CS229" s="101">
        <v>1</v>
      </c>
      <c r="CT229" s="109">
        <v>0</v>
      </c>
      <c r="CU229" s="104">
        <v>0</v>
      </c>
      <c r="CV229" s="22"/>
      <c r="CW229" s="22"/>
      <c r="CX229" s="22"/>
      <c r="CY229" s="22"/>
      <c r="CZ229" s="22"/>
      <c r="DA229" s="22"/>
      <c r="DB229" s="22"/>
      <c r="DC229" s="13"/>
      <c r="DD229" s="62">
        <v>4131119.9101200001</v>
      </c>
      <c r="DE229" s="62">
        <v>3966195.2621200001</v>
      </c>
      <c r="DF229" s="103">
        <v>164924.64800000004</v>
      </c>
      <c r="DG229" s="104">
        <v>4.1582584088874386E-2</v>
      </c>
      <c r="DH229" s="22"/>
      <c r="DI229" s="101">
        <v>1</v>
      </c>
      <c r="DJ229" s="101">
        <v>1</v>
      </c>
      <c r="DK229" s="109">
        <v>0</v>
      </c>
      <c r="DL229" s="104">
        <v>0</v>
      </c>
      <c r="DM229" s="22"/>
      <c r="DN229" s="22"/>
      <c r="DO229" s="22"/>
      <c r="DP229" s="22"/>
      <c r="DQ229" s="22"/>
      <c r="DR229" s="22"/>
      <c r="DS229" s="22"/>
      <c r="DT229" s="13"/>
      <c r="DU229" s="62">
        <v>9364055.3943000007</v>
      </c>
      <c r="DV229" s="62">
        <v>9288845</v>
      </c>
      <c r="DW229" s="103">
        <v>75210.394300000742</v>
      </c>
      <c r="DX229" s="104">
        <v>8.0968510401455696E-3</v>
      </c>
      <c r="DY229" s="22"/>
      <c r="DZ229" s="101">
        <v>1</v>
      </c>
      <c r="EA229" s="101">
        <v>1</v>
      </c>
      <c r="EB229" s="109">
        <v>0</v>
      </c>
      <c r="EC229" s="104">
        <v>0</v>
      </c>
      <c r="ED229" s="22"/>
      <c r="EE229" s="22"/>
      <c r="EF229" s="22"/>
      <c r="EG229" s="22"/>
      <c r="EH229" s="22"/>
      <c r="EI229" s="22"/>
      <c r="EJ229" s="22"/>
      <c r="EK229" s="13"/>
      <c r="EL229" s="62">
        <v>3675313.7880000002</v>
      </c>
      <c r="EM229" s="62">
        <v>3543652</v>
      </c>
      <c r="EN229" s="103">
        <v>131661.78800000018</v>
      </c>
      <c r="EO229" s="104">
        <v>3.715426571232161E-2</v>
      </c>
      <c r="EP229" s="22"/>
      <c r="EQ229" s="101">
        <v>1</v>
      </c>
      <c r="ER229" s="101">
        <v>1</v>
      </c>
      <c r="ES229" s="109">
        <v>0</v>
      </c>
      <c r="ET229" s="104">
        <v>0</v>
      </c>
      <c r="EU229" s="22"/>
      <c r="EV229" s="22"/>
      <c r="EW229" s="22"/>
      <c r="EX229" s="22"/>
      <c r="EY229" s="22"/>
      <c r="EZ229" s="22"/>
      <c r="FA229" s="22"/>
      <c r="FB229" s="13"/>
      <c r="FC229" s="62">
        <v>178641</v>
      </c>
      <c r="FD229" s="62">
        <v>175140</v>
      </c>
      <c r="FE229" s="103">
        <v>3501</v>
      </c>
      <c r="FF229" s="104">
        <v>1.9989722507708141E-2</v>
      </c>
      <c r="FG229" s="22"/>
      <c r="FH229" s="101">
        <v>1</v>
      </c>
      <c r="FI229" s="101">
        <v>1</v>
      </c>
      <c r="FJ229" s="109">
        <v>0</v>
      </c>
      <c r="FK229" s="104">
        <v>0</v>
      </c>
      <c r="FL229" s="22"/>
      <c r="FM229" s="22"/>
      <c r="FN229" s="22"/>
      <c r="FO229" s="22"/>
      <c r="FP229" s="22"/>
      <c r="FQ229" s="22"/>
      <c r="FR229" s="22"/>
      <c r="FS229" s="13"/>
    </row>
    <row r="230" spans="1:175" x14ac:dyDescent="0.2">
      <c r="A230" s="42">
        <v>795</v>
      </c>
      <c r="B230" s="46"/>
      <c r="C230" s="86" t="str">
        <f>VLOOKUP($A230&amp;C$1,TEXTDF,(SPRCODE="DE")*2+(SPRCODE="FR")*3,FALSE)</f>
        <v>Direkte Kapitalanlagen</v>
      </c>
      <c r="D230" s="46"/>
      <c r="E230" s="46"/>
      <c r="F230" s="80">
        <f t="shared" ref="F230:F232" si="133">+W230*$G$5+AN230*$H$5+BE230*$I$5+BV230*$K$5+CM230*$L$5+DD230*$M$5+DU230*$N$5+EL230*$P$5+FC230*$Q$5</f>
        <v>177127986.9670203</v>
      </c>
      <c r="G230" s="80">
        <f t="shared" ref="G230:G232" si="134">+X230*$G$5+AO230*$H$5+BF230*$I$5+BW230*$K$5+CN230*$L$5+DE230*$M$5+DV230*$N$5+EM230*$P$5+FD230*$Q$5</f>
        <v>198340154.88348004</v>
      </c>
      <c r="H230" s="93">
        <f t="shared" si="128"/>
        <v>-21212167.916459739</v>
      </c>
      <c r="I230" s="94">
        <f t="shared" ref="I230:I232" si="135">+IFERROR(F230/G230-1,"")</f>
        <v>-0.10694842871793342</v>
      </c>
      <c r="J230" s="22"/>
      <c r="K230" s="110">
        <f t="shared" si="130"/>
        <v>0.95159195438027777</v>
      </c>
      <c r="L230" s="110">
        <f t="shared" si="130"/>
        <v>0.95568531544891788</v>
      </c>
      <c r="M230" s="111">
        <f t="shared" si="131"/>
        <v>-4.0933610686401112E-3</v>
      </c>
      <c r="N230" s="94">
        <f t="shared" si="132"/>
        <v>-4.2831683216951744E-3</v>
      </c>
      <c r="O230" s="22"/>
      <c r="P230" s="22"/>
      <c r="Q230" s="22"/>
      <c r="R230" s="22"/>
      <c r="S230" s="22"/>
      <c r="T230" s="22"/>
      <c r="U230" s="22"/>
      <c r="V230" s="13"/>
      <c r="W230" s="80">
        <v>80355593.64192</v>
      </c>
      <c r="X230" s="80" vm="48">
        <v>75764278.45634</v>
      </c>
      <c r="Y230" s="93">
        <v>4591315.1855800003</v>
      </c>
      <c r="Z230" s="94">
        <v>6.0599998826964319E-2</v>
      </c>
      <c r="AA230" s="22"/>
      <c r="AB230" s="110">
        <v>0.94242874350074746</v>
      </c>
      <c r="AC230" s="110">
        <v>0.95137332750925485</v>
      </c>
      <c r="AD230" s="111">
        <v>-8.9445840085073947E-3</v>
      </c>
      <c r="AE230" s="94">
        <v>-9.4017603288550911E-3</v>
      </c>
      <c r="AF230" s="22"/>
      <c r="AG230" s="22"/>
      <c r="AH230" s="22"/>
      <c r="AI230" s="22"/>
      <c r="AJ230" s="22"/>
      <c r="AK230" s="22"/>
      <c r="AL230" s="22"/>
      <c r="AM230" s="13"/>
      <c r="AN230" s="80">
        <v>25896619</v>
      </c>
      <c r="AO230" s="80" vm="100">
        <v>54572241</v>
      </c>
      <c r="AP230" s="93">
        <v>-28675622</v>
      </c>
      <c r="AQ230" s="94">
        <v>-0.52546169031247958</v>
      </c>
      <c r="AR230" s="22"/>
      <c r="AS230" s="110">
        <v>0.9464608592657614</v>
      </c>
      <c r="AT230" s="110">
        <v>0.94467286709216691</v>
      </c>
      <c r="AU230" s="111">
        <v>1.7879921735944881E-3</v>
      </c>
      <c r="AV230" s="94">
        <v>1.8927104142392182E-3</v>
      </c>
      <c r="AW230" s="22"/>
      <c r="AX230" s="22"/>
      <c r="AY230" s="22"/>
      <c r="AZ230" s="22"/>
      <c r="BA230" s="22"/>
      <c r="BB230" s="22"/>
      <c r="BC230" s="22"/>
      <c r="BD230" s="13"/>
      <c r="BE230" s="80">
        <v>20304769</v>
      </c>
      <c r="BF230" s="80" vm="152">
        <v>19322209</v>
      </c>
      <c r="BG230" s="93">
        <v>982560</v>
      </c>
      <c r="BH230" s="94">
        <v>5.0851328644669902E-2</v>
      </c>
      <c r="BI230" s="22"/>
      <c r="BJ230" s="110">
        <v>0.94613066818687519</v>
      </c>
      <c r="BK230" s="110">
        <v>0.95415945964403948</v>
      </c>
      <c r="BL230" s="111">
        <v>-8.028791457164286E-3</v>
      </c>
      <c r="BM230" s="94">
        <v>-8.4145174855358995E-3</v>
      </c>
      <c r="BN230" s="22"/>
      <c r="BO230" s="22"/>
      <c r="BP230" s="22"/>
      <c r="BQ230" s="22"/>
      <c r="BR230" s="22"/>
      <c r="BS230" s="22"/>
      <c r="BT230" s="22"/>
      <c r="BU230" s="13"/>
      <c r="BV230" s="80">
        <v>20582241</v>
      </c>
      <c r="BW230" s="80" vm="202">
        <v>19877430</v>
      </c>
      <c r="BX230" s="93">
        <v>704811</v>
      </c>
      <c r="BY230" s="94">
        <v>3.545785345489838E-2</v>
      </c>
      <c r="BZ230" s="22"/>
      <c r="CA230" s="110">
        <v>0.96382644640057746</v>
      </c>
      <c r="CB230" s="110">
        <v>0.9709332979297397</v>
      </c>
      <c r="CC230" s="111">
        <v>-7.1068515291622392E-3</v>
      </c>
      <c r="CD230" s="94">
        <v>-7.3196084059695687E-3</v>
      </c>
      <c r="CE230" s="22"/>
      <c r="CF230" s="22"/>
      <c r="CG230" s="22"/>
      <c r="CH230" s="22"/>
      <c r="CI230" s="22"/>
      <c r="CJ230" s="22"/>
      <c r="CK230" s="22"/>
      <c r="CL230" s="13"/>
      <c r="CM230" s="80">
        <v>13306601.971680297</v>
      </c>
      <c r="CN230" s="80" vm="253">
        <v>12348010.165020008</v>
      </c>
      <c r="CO230" s="93">
        <v>958591.80666028894</v>
      </c>
      <c r="CP230" s="94">
        <v>7.7631277740265459E-2</v>
      </c>
      <c r="CQ230" s="22"/>
      <c r="CR230" s="110">
        <v>0.99689914473329988</v>
      </c>
      <c r="CS230" s="110">
        <v>0.99299541194786511</v>
      </c>
      <c r="CT230" s="111">
        <v>3.9037327854347659E-3</v>
      </c>
      <c r="CU230" s="94">
        <v>3.9312697102771299E-3</v>
      </c>
      <c r="CV230" s="22"/>
      <c r="CW230" s="22"/>
      <c r="CX230" s="22"/>
      <c r="CY230" s="22"/>
      <c r="CZ230" s="22"/>
      <c r="DA230" s="22"/>
      <c r="DB230" s="22"/>
      <c r="DC230" s="13"/>
      <c r="DD230" s="80">
        <v>4131119.9101200001</v>
      </c>
      <c r="DE230" s="80" vm="304">
        <v>3966195.2621200001</v>
      </c>
      <c r="DF230" s="93">
        <v>164924.64800000004</v>
      </c>
      <c r="DG230" s="94">
        <v>4.1582584088874386E-2</v>
      </c>
      <c r="DH230" s="22"/>
      <c r="DI230" s="110">
        <v>1</v>
      </c>
      <c r="DJ230" s="110">
        <v>1</v>
      </c>
      <c r="DK230" s="111">
        <v>0</v>
      </c>
      <c r="DL230" s="94">
        <v>0</v>
      </c>
      <c r="DM230" s="22"/>
      <c r="DN230" s="22"/>
      <c r="DO230" s="22"/>
      <c r="DP230" s="22"/>
      <c r="DQ230" s="22"/>
      <c r="DR230" s="22"/>
      <c r="DS230" s="22"/>
      <c r="DT230" s="13"/>
      <c r="DU230" s="80">
        <v>9022144.3943000007</v>
      </c>
      <c r="DV230" s="80" vm="356">
        <v>9075312</v>
      </c>
      <c r="DW230" s="93">
        <v>-53167.605699999258</v>
      </c>
      <c r="DX230" s="94">
        <v>-5.8584879175502813E-3</v>
      </c>
      <c r="DY230" s="22"/>
      <c r="DZ230" s="110">
        <v>0.96348686700335784</v>
      </c>
      <c r="EA230" s="110">
        <v>0.97701188899158076</v>
      </c>
      <c r="EB230" s="111">
        <v>-1.3525021988222918E-2</v>
      </c>
      <c r="EC230" s="94">
        <v>-1.3843252206667378E-2</v>
      </c>
      <c r="ED230" s="22"/>
      <c r="EE230" s="22"/>
      <c r="EF230" s="22"/>
      <c r="EG230" s="22"/>
      <c r="EH230" s="22"/>
      <c r="EI230" s="22"/>
      <c r="EJ230" s="22"/>
      <c r="EK230" s="13"/>
      <c r="EL230" s="80">
        <v>3367282.0490000001</v>
      </c>
      <c r="EM230" s="80" vm="408">
        <v>3256502</v>
      </c>
      <c r="EN230" s="93">
        <v>110780.04900000012</v>
      </c>
      <c r="EO230" s="94">
        <v>3.4018111765323766E-2</v>
      </c>
      <c r="EP230" s="22"/>
      <c r="EQ230" s="110">
        <v>0.91618899588771652</v>
      </c>
      <c r="ER230" s="110">
        <v>0.91896777674557206</v>
      </c>
      <c r="ES230" s="111">
        <v>-2.7787808578555451E-3</v>
      </c>
      <c r="ET230" s="94">
        <v>-3.0238066319324686E-3</v>
      </c>
      <c r="EU230" s="22"/>
      <c r="EV230" s="22"/>
      <c r="EW230" s="22"/>
      <c r="EX230" s="22"/>
      <c r="EY230" s="22"/>
      <c r="EZ230" s="22"/>
      <c r="FA230" s="22"/>
      <c r="FB230" s="13"/>
      <c r="FC230" s="80">
        <v>161616</v>
      </c>
      <c r="FD230" s="80" vm="460">
        <v>157977</v>
      </c>
      <c r="FE230" s="93">
        <v>3639</v>
      </c>
      <c r="FF230" s="94">
        <v>2.3034998765643078E-2</v>
      </c>
      <c r="FG230" s="22"/>
      <c r="FH230" s="110">
        <v>0.90469712999815277</v>
      </c>
      <c r="FI230" s="110">
        <v>0.9020041109969168</v>
      </c>
      <c r="FJ230" s="111">
        <v>2.6930190012359745E-3</v>
      </c>
      <c r="FK230" s="94">
        <v>2.9855950415342836E-3</v>
      </c>
      <c r="FL230" s="22"/>
      <c r="FM230" s="22"/>
      <c r="FN230" s="22"/>
      <c r="FO230" s="22"/>
      <c r="FP230" s="22"/>
      <c r="FQ230" s="22"/>
      <c r="FR230" s="22"/>
      <c r="FS230" s="13"/>
    </row>
    <row r="231" spans="1:175" x14ac:dyDescent="0.2">
      <c r="A231" s="42">
        <v>796</v>
      </c>
      <c r="B231" s="46"/>
      <c r="C231" s="86" t="str">
        <f>VLOOKUP($A231&amp;C$1,TEXTDF,(SPRCODE="DE")*2+(SPRCODE="FR")*3,FALSE)</f>
        <v>Ein- und mehrstufige kollektive Kapitalanlagen</v>
      </c>
      <c r="D231" s="46"/>
      <c r="E231" s="46"/>
      <c r="F231" s="80">
        <f t="shared" si="133"/>
        <v>7749896.8096000003</v>
      </c>
      <c r="G231" s="80">
        <f t="shared" si="134"/>
        <v>7572605.2127700001</v>
      </c>
      <c r="H231" s="93">
        <f t="shared" si="128"/>
        <v>177291.59683000017</v>
      </c>
      <c r="I231" s="94">
        <f t="shared" si="135"/>
        <v>2.3412232890607676E-2</v>
      </c>
      <c r="J231" s="22"/>
      <c r="K231" s="110">
        <f t="shared" si="130"/>
        <v>4.1635088715064862E-2</v>
      </c>
      <c r="L231" s="110">
        <f t="shared" si="130"/>
        <v>3.6487959817253307E-2</v>
      </c>
      <c r="M231" s="111">
        <f t="shared" si="131"/>
        <v>5.1471288978115551E-3</v>
      </c>
      <c r="N231" s="94">
        <f t="shared" si="132"/>
        <v>0.14106376250112351</v>
      </c>
      <c r="O231" s="22"/>
      <c r="P231" s="22"/>
      <c r="Q231" s="22"/>
      <c r="R231" s="22"/>
      <c r="S231" s="22"/>
      <c r="T231" s="22"/>
      <c r="U231" s="22"/>
      <c r="V231" s="13"/>
      <c r="W231" s="80">
        <v>4691231.2771399999</v>
      </c>
      <c r="X231" s="80" vm="49">
        <v>3724538.36876</v>
      </c>
      <c r="Y231" s="93">
        <v>966692.90837999992</v>
      </c>
      <c r="Z231" s="94">
        <v>0.25954703983941996</v>
      </c>
      <c r="AA231" s="22"/>
      <c r="AB231" s="110">
        <v>5.5019831197912095E-2</v>
      </c>
      <c r="AC231" s="110">
        <v>4.6769091364936996E-2</v>
      </c>
      <c r="AD231" s="111">
        <v>8.2507398329750986E-3</v>
      </c>
      <c r="AE231" s="94">
        <v>0.17641437094843182</v>
      </c>
      <c r="AF231" s="22"/>
      <c r="AG231" s="22"/>
      <c r="AH231" s="22"/>
      <c r="AI231" s="22"/>
      <c r="AJ231" s="22"/>
      <c r="AK231" s="22"/>
      <c r="AL231" s="22"/>
      <c r="AM231" s="13"/>
      <c r="AN231" s="80">
        <v>983703.77303000004</v>
      </c>
      <c r="AO231" s="80" vm="101">
        <v>1843666</v>
      </c>
      <c r="AP231" s="93">
        <v>-859962.22696999996</v>
      </c>
      <c r="AQ231" s="94">
        <v>-0.46644144165483337</v>
      </c>
      <c r="AR231" s="22"/>
      <c r="AS231" s="110">
        <v>3.595207228731076E-2</v>
      </c>
      <c r="AT231" s="110">
        <v>3.1914783308611916E-2</v>
      </c>
      <c r="AU231" s="111">
        <v>4.0372889786988442E-3</v>
      </c>
      <c r="AV231" s="94">
        <v>0.12650215856578972</v>
      </c>
      <c r="AW231" s="22"/>
      <c r="AX231" s="22"/>
      <c r="AY231" s="22"/>
      <c r="AZ231" s="22"/>
      <c r="BA231" s="22"/>
      <c r="BB231" s="22"/>
      <c r="BC231" s="22"/>
      <c r="BD231" s="13"/>
      <c r="BE231" s="80">
        <v>1156081.6866300001</v>
      </c>
      <c r="BF231" s="80" vm="153">
        <v>928294</v>
      </c>
      <c r="BG231" s="93">
        <v>227787.68663000013</v>
      </c>
      <c r="BH231" s="94">
        <v>0.24538312929955386</v>
      </c>
      <c r="BI231" s="22"/>
      <c r="BJ231" s="110">
        <v>5.3869331813124872E-2</v>
      </c>
      <c r="BK231" s="110">
        <v>4.5840540355960538E-2</v>
      </c>
      <c r="BL231" s="111">
        <v>8.0287914571643346E-3</v>
      </c>
      <c r="BM231" s="94">
        <v>0.17514609109795032</v>
      </c>
      <c r="BN231" s="22"/>
      <c r="BO231" s="22"/>
      <c r="BP231" s="22"/>
      <c r="BQ231" s="22"/>
      <c r="BR231" s="22"/>
      <c r="BS231" s="22"/>
      <c r="BT231" s="22"/>
      <c r="BU231" s="13"/>
      <c r="BV231" s="80">
        <v>405208</v>
      </c>
      <c r="BW231" s="80" vm="203">
        <v>595068</v>
      </c>
      <c r="BX231" s="93">
        <v>-189860</v>
      </c>
      <c r="BY231" s="94">
        <v>-0.31905597343496883</v>
      </c>
      <c r="BZ231" s="22"/>
      <c r="CA231" s="110">
        <v>1.897510512548586E-2</v>
      </c>
      <c r="CB231" s="110">
        <v>2.9066702070260308E-2</v>
      </c>
      <c r="CC231" s="111">
        <v>-1.0091596944774447E-2</v>
      </c>
      <c r="CD231" s="94">
        <v>-0.34718754540439245</v>
      </c>
      <c r="CE231" s="22"/>
      <c r="CF231" s="22"/>
      <c r="CG231" s="22"/>
      <c r="CH231" s="22"/>
      <c r="CI231" s="22"/>
      <c r="CJ231" s="22"/>
      <c r="CK231" s="22"/>
      <c r="CL231" s="13"/>
      <c r="CM231" s="80">
        <v>41390.191800000001</v>
      </c>
      <c r="CN231" s="80" vm="254">
        <v>87102.844010000001</v>
      </c>
      <c r="CO231" s="93">
        <v>-45712.65221</v>
      </c>
      <c r="CP231" s="94">
        <v>-0.5248123953880528</v>
      </c>
      <c r="CQ231" s="22"/>
      <c r="CR231" s="110">
        <v>3.1008552667001347E-3</v>
      </c>
      <c r="CS231" s="110">
        <v>7.0045880521349925E-3</v>
      </c>
      <c r="CT231" s="111">
        <v>-3.9037327854348578E-3</v>
      </c>
      <c r="CU231" s="94">
        <v>-0.55731083061265874</v>
      </c>
      <c r="CV231" s="22"/>
      <c r="CW231" s="22"/>
      <c r="CX231" s="22"/>
      <c r="CY231" s="22"/>
      <c r="CZ231" s="22"/>
      <c r="DA231" s="22"/>
      <c r="DB231" s="22"/>
      <c r="DC231" s="13"/>
      <c r="DD231" s="80">
        <v>0</v>
      </c>
      <c r="DE231" s="80" vm="305">
        <v>0</v>
      </c>
      <c r="DF231" s="93">
        <v>0</v>
      </c>
      <c r="DG231" s="94" t="s">
        <v>589</v>
      </c>
      <c r="DH231" s="22"/>
      <c r="DI231" s="110">
        <v>0</v>
      </c>
      <c r="DJ231" s="110">
        <v>0</v>
      </c>
      <c r="DK231" s="111">
        <v>0</v>
      </c>
      <c r="DL231" s="94" t="s">
        <v>589</v>
      </c>
      <c r="DM231" s="22"/>
      <c r="DN231" s="22"/>
      <c r="DO231" s="22"/>
      <c r="DP231" s="22"/>
      <c r="DQ231" s="22"/>
      <c r="DR231" s="22"/>
      <c r="DS231" s="22"/>
      <c r="DT231" s="13"/>
      <c r="DU231" s="80">
        <v>177874.5</v>
      </c>
      <c r="DV231" s="80" vm="357">
        <v>113298</v>
      </c>
      <c r="DW231" s="93">
        <v>64576.5</v>
      </c>
      <c r="DX231" s="94">
        <v>0.56997034369538735</v>
      </c>
      <c r="DY231" s="22"/>
      <c r="DZ231" s="110">
        <v>1.8995455762497313E-2</v>
      </c>
      <c r="EA231" s="110">
        <v>1.2197210740409598E-2</v>
      </c>
      <c r="EB231" s="111">
        <v>6.798245022087715E-3</v>
      </c>
      <c r="EC231" s="94">
        <v>0.5573606266853286</v>
      </c>
      <c r="ED231" s="22"/>
      <c r="EE231" s="22"/>
      <c r="EF231" s="22"/>
      <c r="EG231" s="22"/>
      <c r="EH231" s="22"/>
      <c r="EI231" s="22"/>
      <c r="EJ231" s="22"/>
      <c r="EK231" s="13"/>
      <c r="EL231" s="80">
        <v>277382.38099999999</v>
      </c>
      <c r="EM231" s="80" vm="409">
        <v>263475</v>
      </c>
      <c r="EN231" s="93">
        <v>13907.380999999994</v>
      </c>
      <c r="EO231" s="94">
        <v>5.2784442546731203E-2</v>
      </c>
      <c r="EP231" s="22"/>
      <c r="EQ231" s="110">
        <v>7.5471754794287513E-2</v>
      </c>
      <c r="ER231" s="110">
        <v>7.4351262482884886E-2</v>
      </c>
      <c r="ES231" s="111">
        <v>1.1204923114026266E-3</v>
      </c>
      <c r="ET231" s="94">
        <v>1.507025266263029E-2</v>
      </c>
      <c r="EU231" s="22"/>
      <c r="EV231" s="22"/>
      <c r="EW231" s="22"/>
      <c r="EX231" s="22"/>
      <c r="EY231" s="22"/>
      <c r="EZ231" s="22"/>
      <c r="FA231" s="22"/>
      <c r="FB231" s="13"/>
      <c r="FC231" s="80">
        <v>17025</v>
      </c>
      <c r="FD231" s="80" vm="461">
        <v>17163</v>
      </c>
      <c r="FE231" s="93">
        <v>-138</v>
      </c>
      <c r="FF231" s="94">
        <v>-8.0405523509875509E-3</v>
      </c>
      <c r="FG231" s="22"/>
      <c r="FH231" s="110">
        <v>9.5302870001847284E-2</v>
      </c>
      <c r="FI231" s="110">
        <v>9.7995889003083245E-2</v>
      </c>
      <c r="FJ231" s="111">
        <v>-2.6930190012359606E-3</v>
      </c>
      <c r="FK231" s="94">
        <v>-2.7480938523362197E-2</v>
      </c>
      <c r="FL231" s="22"/>
      <c r="FM231" s="22"/>
      <c r="FN231" s="22"/>
      <c r="FO231" s="22"/>
      <c r="FP231" s="22"/>
      <c r="FQ231" s="22"/>
      <c r="FR231" s="22"/>
      <c r="FS231" s="13"/>
    </row>
    <row r="232" spans="1:175" x14ac:dyDescent="0.2">
      <c r="A232" s="42">
        <v>797</v>
      </c>
      <c r="B232" s="46"/>
      <c r="C232" s="86" t="str">
        <f>VLOOKUP($A232&amp;C$1,TEXTDF,(SPRCODE="DE")*2+(SPRCODE="FR")*3,FALSE)</f>
        <v>Nicht kostentransparente Kapitalanlagen</v>
      </c>
      <c r="D232" s="46"/>
      <c r="E232" s="46"/>
      <c r="F232" s="80">
        <f t="shared" si="133"/>
        <v>1260708.6649</v>
      </c>
      <c r="G232" s="80">
        <f t="shared" si="134"/>
        <v>1624335.7210200001</v>
      </c>
      <c r="H232" s="93">
        <f t="shared" si="128"/>
        <v>-363627.05612000008</v>
      </c>
      <c r="I232" s="94">
        <f t="shared" si="135"/>
        <v>-0.22386200796696187</v>
      </c>
      <c r="J232" s="22"/>
      <c r="K232" s="110">
        <f>+IFERROR(F232/F$229,0)</f>
        <v>6.7729569046573752E-3</v>
      </c>
      <c r="L232" s="110">
        <f>+IFERROR(G232/G$229,0)</f>
        <v>7.8267247338286786E-3</v>
      </c>
      <c r="M232" s="111">
        <f t="shared" si="131"/>
        <v>-1.0537678291713034E-3</v>
      </c>
      <c r="N232" s="94">
        <f t="shared" si="132"/>
        <v>-0.13463713941755318</v>
      </c>
      <c r="O232" s="22"/>
      <c r="P232" s="22"/>
      <c r="Q232" s="22"/>
      <c r="R232" s="22"/>
      <c r="S232" s="22"/>
      <c r="T232" s="22"/>
      <c r="U232" s="22"/>
      <c r="V232" s="13"/>
      <c r="W232" s="80">
        <v>217545.67243000001</v>
      </c>
      <c r="X232" s="80" vm="50">
        <v>147931.72102</v>
      </c>
      <c r="Y232" s="93">
        <v>69613.951410000009</v>
      </c>
      <c r="Z232" s="94">
        <v>0.47058163678490827</v>
      </c>
      <c r="AA232" s="22"/>
      <c r="AB232" s="110">
        <v>2.5514253013404951E-3</v>
      </c>
      <c r="AC232" s="110">
        <v>1.8575811258081229E-3</v>
      </c>
      <c r="AD232" s="111">
        <v>6.9384417553237216E-4</v>
      </c>
      <c r="AE232" s="94">
        <v>0.3735202548585983</v>
      </c>
      <c r="AF232" s="22"/>
      <c r="AG232" s="22"/>
      <c r="AH232" s="22"/>
      <c r="AI232" s="22"/>
      <c r="AJ232" s="22"/>
      <c r="AK232" s="22"/>
      <c r="AL232" s="22"/>
      <c r="AM232" s="13"/>
      <c r="AN232" s="80">
        <v>481209.13446999999</v>
      </c>
      <c r="AO232" s="80" vm="102">
        <v>1352494</v>
      </c>
      <c r="AP232" s="93">
        <v>-871284.86553000007</v>
      </c>
      <c r="AQ232" s="94">
        <v>-0.64420608559446468</v>
      </c>
      <c r="AR232" s="22"/>
      <c r="AS232" s="110">
        <v>1.7587068446927746E-2</v>
      </c>
      <c r="AT232" s="110">
        <v>2.3412349599221206E-2</v>
      </c>
      <c r="AU232" s="111">
        <v>-5.8252811522934607E-3</v>
      </c>
      <c r="AV232" s="94">
        <v>-0.24881232563207722</v>
      </c>
      <c r="AW232" s="22"/>
      <c r="AX232" s="22"/>
      <c r="AY232" s="22"/>
      <c r="AZ232" s="22"/>
      <c r="BA232" s="22"/>
      <c r="BB232" s="22"/>
      <c r="BC232" s="22"/>
      <c r="BD232" s="13"/>
      <c r="BE232" s="80">
        <v>0</v>
      </c>
      <c r="BF232" s="80" vm="154">
        <v>0</v>
      </c>
      <c r="BG232" s="93">
        <v>0</v>
      </c>
      <c r="BH232" s="94" t="s">
        <v>589</v>
      </c>
      <c r="BI232" s="22"/>
      <c r="BJ232" s="110">
        <v>0</v>
      </c>
      <c r="BK232" s="110">
        <v>0</v>
      </c>
      <c r="BL232" s="111">
        <v>0</v>
      </c>
      <c r="BM232" s="94" t="s">
        <v>589</v>
      </c>
      <c r="BN232" s="22"/>
      <c r="BO232" s="22"/>
      <c r="BP232" s="22"/>
      <c r="BQ232" s="22"/>
      <c r="BR232" s="22"/>
      <c r="BS232" s="22"/>
      <c r="BT232" s="22"/>
      <c r="BU232" s="13"/>
      <c r="BV232" s="80">
        <v>367268</v>
      </c>
      <c r="BW232" s="80" vm="204">
        <v>0</v>
      </c>
      <c r="BX232" s="93">
        <v>367268</v>
      </c>
      <c r="BY232" s="94" t="s">
        <v>589</v>
      </c>
      <c r="BZ232" s="22"/>
      <c r="CA232" s="110">
        <v>1.7198448473936694E-2</v>
      </c>
      <c r="CB232" s="110">
        <v>0</v>
      </c>
      <c r="CC232" s="111">
        <v>1.7198448473936694E-2</v>
      </c>
      <c r="CD232" s="94" t="s">
        <v>589</v>
      </c>
      <c r="CE232" s="22"/>
      <c r="CF232" s="22"/>
      <c r="CG232" s="22"/>
      <c r="CH232" s="22"/>
      <c r="CI232" s="22"/>
      <c r="CJ232" s="22"/>
      <c r="CK232" s="22"/>
      <c r="CL232" s="13"/>
      <c r="CM232" s="80">
        <v>0</v>
      </c>
      <c r="CN232" s="80" vm="255">
        <v>0</v>
      </c>
      <c r="CO232" s="93">
        <v>0</v>
      </c>
      <c r="CP232" s="94" t="s">
        <v>589</v>
      </c>
      <c r="CQ232" s="22"/>
      <c r="CR232" s="110">
        <v>0</v>
      </c>
      <c r="CS232" s="110">
        <v>0</v>
      </c>
      <c r="CT232" s="111">
        <v>0</v>
      </c>
      <c r="CU232" s="94" t="s">
        <v>589</v>
      </c>
      <c r="CV232" s="22"/>
      <c r="CW232" s="22"/>
      <c r="CX232" s="22"/>
      <c r="CY232" s="22"/>
      <c r="CZ232" s="22"/>
      <c r="DA232" s="22"/>
      <c r="DB232" s="22"/>
      <c r="DC232" s="13"/>
      <c r="DD232" s="80">
        <v>0</v>
      </c>
      <c r="DE232" s="80" vm="306">
        <v>0</v>
      </c>
      <c r="DF232" s="93">
        <v>0</v>
      </c>
      <c r="DG232" s="94" t="s">
        <v>589</v>
      </c>
      <c r="DH232" s="22"/>
      <c r="DI232" s="110">
        <v>0</v>
      </c>
      <c r="DJ232" s="110">
        <v>0</v>
      </c>
      <c r="DK232" s="111">
        <v>0</v>
      </c>
      <c r="DL232" s="94" t="s">
        <v>589</v>
      </c>
      <c r="DM232" s="22"/>
      <c r="DN232" s="22"/>
      <c r="DO232" s="22"/>
      <c r="DP232" s="22"/>
      <c r="DQ232" s="22"/>
      <c r="DR232" s="22"/>
      <c r="DS232" s="22"/>
      <c r="DT232" s="13"/>
      <c r="DU232" s="80">
        <v>164036.5</v>
      </c>
      <c r="DV232" s="80" vm="358">
        <v>100235</v>
      </c>
      <c r="DW232" s="93">
        <v>63801.5</v>
      </c>
      <c r="DX232" s="94">
        <v>0.63651917992717122</v>
      </c>
      <c r="DY232" s="22"/>
      <c r="DZ232" s="110">
        <v>1.7517677234144807E-2</v>
      </c>
      <c r="EA232" s="110">
        <v>1.079090026800964E-2</v>
      </c>
      <c r="EB232" s="111">
        <v>6.7267769661351669E-3</v>
      </c>
      <c r="EC232" s="94">
        <v>0.62337495473636761</v>
      </c>
      <c r="ED232" s="22"/>
      <c r="EE232" s="22"/>
      <c r="EF232" s="22"/>
      <c r="EG232" s="22"/>
      <c r="EH232" s="22"/>
      <c r="EI232" s="22"/>
      <c r="EJ232" s="22"/>
      <c r="EK232" s="13"/>
      <c r="EL232" s="80">
        <v>30649.358</v>
      </c>
      <c r="EM232" s="80" vm="410">
        <v>23675</v>
      </c>
      <c r="EN232" s="93">
        <v>6974.3580000000002</v>
      </c>
      <c r="EO232" s="94">
        <v>0.29458745512143603</v>
      </c>
      <c r="EP232" s="22"/>
      <c r="EQ232" s="110">
        <v>8.3392493179959195E-3</v>
      </c>
      <c r="ER232" s="110">
        <v>6.6809607715430297E-3</v>
      </c>
      <c r="ES232" s="111">
        <v>1.6582885464528898E-3</v>
      </c>
      <c r="ET232" s="94">
        <v>0.2482110886679989</v>
      </c>
      <c r="EU232" s="22"/>
      <c r="EV232" s="22"/>
      <c r="EW232" s="22"/>
      <c r="EX232" s="22"/>
      <c r="EY232" s="22"/>
      <c r="EZ232" s="22"/>
      <c r="FA232" s="22"/>
      <c r="FB232" s="13"/>
      <c r="FC232" s="80">
        <v>0</v>
      </c>
      <c r="FD232" s="80" vm="462">
        <v>0</v>
      </c>
      <c r="FE232" s="93">
        <v>0</v>
      </c>
      <c r="FF232" s="94" t="s">
        <v>589</v>
      </c>
      <c r="FG232" s="22"/>
      <c r="FH232" s="110">
        <v>0</v>
      </c>
      <c r="FI232" s="110">
        <v>0</v>
      </c>
      <c r="FJ232" s="111">
        <v>0</v>
      </c>
      <c r="FK232" s="94" t="s">
        <v>589</v>
      </c>
      <c r="FL232" s="22"/>
      <c r="FM232" s="22"/>
      <c r="FN232" s="22"/>
      <c r="FO232" s="22"/>
      <c r="FP232" s="22"/>
      <c r="FQ232" s="22"/>
      <c r="FR232" s="22"/>
      <c r="FS232" s="13"/>
    </row>
    <row r="233" spans="1:175" x14ac:dyDescent="0.2">
      <c r="A233" s="42"/>
      <c r="B233" s="46"/>
      <c r="C233" s="46"/>
      <c r="D233" s="46"/>
      <c r="E233" s="46"/>
      <c r="F233" s="80"/>
      <c r="G233" s="80"/>
      <c r="H233" s="91"/>
      <c r="I233" s="92"/>
      <c r="J233" s="22"/>
      <c r="K233" s="30"/>
      <c r="L233" s="30"/>
      <c r="M233" s="22"/>
      <c r="N233" s="22"/>
      <c r="O233" s="22"/>
      <c r="P233" s="22"/>
      <c r="Q233" s="22"/>
      <c r="R233" s="22"/>
      <c r="S233" s="22"/>
      <c r="T233" s="22"/>
      <c r="U233" s="22"/>
      <c r="V233" s="13"/>
      <c r="W233" s="80"/>
      <c r="X233" s="80"/>
      <c r="Y233" s="91"/>
      <c r="Z233" s="92"/>
      <c r="AA233" s="22"/>
      <c r="AB233" s="30"/>
      <c r="AC233" s="30"/>
      <c r="AD233" s="22"/>
      <c r="AE233" s="22"/>
      <c r="AF233" s="22"/>
      <c r="AG233" s="22"/>
      <c r="AH233" s="22"/>
      <c r="AI233" s="22"/>
      <c r="AJ233" s="22"/>
      <c r="AK233" s="22"/>
      <c r="AL233" s="22"/>
      <c r="AM233" s="13"/>
      <c r="AN233" s="80"/>
      <c r="AO233" s="80"/>
      <c r="AP233" s="91"/>
      <c r="AQ233" s="92"/>
      <c r="AR233" s="22"/>
      <c r="AS233" s="30"/>
      <c r="AT233" s="30"/>
      <c r="AU233" s="22"/>
      <c r="AV233" s="22"/>
      <c r="AW233" s="22"/>
      <c r="AX233" s="22"/>
      <c r="AY233" s="22"/>
      <c r="AZ233" s="22"/>
      <c r="BA233" s="22"/>
      <c r="BB233" s="22"/>
      <c r="BC233" s="22"/>
      <c r="BD233" s="13"/>
      <c r="BE233" s="80"/>
      <c r="BF233" s="80"/>
      <c r="BG233" s="91"/>
      <c r="BH233" s="92"/>
      <c r="BI233" s="22"/>
      <c r="BJ233" s="30"/>
      <c r="BK233" s="30"/>
      <c r="BL233" s="22"/>
      <c r="BM233" s="22"/>
      <c r="BN233" s="22"/>
      <c r="BO233" s="22"/>
      <c r="BP233" s="22"/>
      <c r="BQ233" s="22"/>
      <c r="BR233" s="22"/>
      <c r="BS233" s="22"/>
      <c r="BT233" s="22"/>
      <c r="BU233" s="13"/>
      <c r="BV233" s="80"/>
      <c r="BW233" s="80"/>
      <c r="BX233" s="91"/>
      <c r="BY233" s="92"/>
      <c r="BZ233" s="22"/>
      <c r="CA233" s="30"/>
      <c r="CB233" s="30"/>
      <c r="CC233" s="22"/>
      <c r="CD233" s="22"/>
      <c r="CE233" s="22"/>
      <c r="CF233" s="22"/>
      <c r="CG233" s="22"/>
      <c r="CH233" s="22"/>
      <c r="CI233" s="22"/>
      <c r="CJ233" s="22"/>
      <c r="CK233" s="22"/>
      <c r="CL233" s="13"/>
      <c r="CM233" s="80"/>
      <c r="CN233" s="80"/>
      <c r="CO233" s="91"/>
      <c r="CP233" s="92"/>
      <c r="CQ233" s="22"/>
      <c r="CR233" s="30"/>
      <c r="CS233" s="30"/>
      <c r="CT233" s="22"/>
      <c r="CU233" s="22"/>
      <c r="CV233" s="22"/>
      <c r="CW233" s="22"/>
      <c r="CX233" s="22"/>
      <c r="CY233" s="22"/>
      <c r="CZ233" s="22"/>
      <c r="DA233" s="22"/>
      <c r="DB233" s="22"/>
      <c r="DC233" s="13"/>
      <c r="DD233" s="80"/>
      <c r="DE233" s="80"/>
      <c r="DF233" s="91"/>
      <c r="DG233" s="92"/>
      <c r="DH233" s="22"/>
      <c r="DI233" s="30"/>
      <c r="DJ233" s="30"/>
      <c r="DK233" s="22"/>
      <c r="DL233" s="22"/>
      <c r="DM233" s="22"/>
      <c r="DN233" s="22"/>
      <c r="DO233" s="22"/>
      <c r="DP233" s="22"/>
      <c r="DQ233" s="22"/>
      <c r="DR233" s="22"/>
      <c r="DS233" s="22"/>
      <c r="DT233" s="13"/>
      <c r="DU233" s="80"/>
      <c r="DV233" s="80"/>
      <c r="DW233" s="91"/>
      <c r="DX233" s="92"/>
      <c r="DY233" s="22"/>
      <c r="DZ233" s="30"/>
      <c r="EA233" s="30"/>
      <c r="EB233" s="22"/>
      <c r="EC233" s="22"/>
      <c r="ED233" s="22"/>
      <c r="EE233" s="22"/>
      <c r="EF233" s="22"/>
      <c r="EG233" s="22"/>
      <c r="EH233" s="22"/>
      <c r="EI233" s="22"/>
      <c r="EJ233" s="22"/>
      <c r="EK233" s="13"/>
      <c r="EL233" s="80"/>
      <c r="EM233" s="80"/>
      <c r="EN233" s="91"/>
      <c r="EO233" s="92"/>
      <c r="EP233" s="22"/>
      <c r="EQ233" s="30"/>
      <c r="ER233" s="30"/>
      <c r="ES233" s="22"/>
      <c r="ET233" s="22"/>
      <c r="EU233" s="22"/>
      <c r="EV233" s="22"/>
      <c r="EW233" s="22"/>
      <c r="EX233" s="22"/>
      <c r="EY233" s="22"/>
      <c r="EZ233" s="22"/>
      <c r="FA233" s="22"/>
      <c r="FB233" s="13"/>
      <c r="FC233" s="80"/>
      <c r="FD233" s="80"/>
      <c r="FE233" s="91"/>
      <c r="FF233" s="92"/>
      <c r="FG233" s="22"/>
      <c r="FH233" s="30"/>
      <c r="FI233" s="30"/>
      <c r="FJ233" s="22"/>
      <c r="FK233" s="22"/>
      <c r="FL233" s="22"/>
      <c r="FM233" s="22"/>
      <c r="FN233" s="22"/>
      <c r="FO233" s="22"/>
      <c r="FP233" s="22"/>
      <c r="FQ233" s="22"/>
      <c r="FR233" s="22"/>
      <c r="FS233" s="13"/>
    </row>
    <row r="234" spans="1:175" x14ac:dyDescent="0.2">
      <c r="A234" s="42"/>
      <c r="B234" s="46"/>
      <c r="C234" s="46"/>
      <c r="D234" s="46"/>
      <c r="E234" s="46"/>
      <c r="F234" s="48">
        <f>+F228</f>
        <v>2019</v>
      </c>
      <c r="G234" s="48">
        <f>+F234-1</f>
        <v>2018</v>
      </c>
      <c r="H234" s="84" t="s">
        <v>571</v>
      </c>
      <c r="I234" s="85" t="s">
        <v>572</v>
      </c>
      <c r="J234" s="22"/>
      <c r="K234" s="30"/>
      <c r="L234" s="30"/>
      <c r="M234" s="22"/>
      <c r="N234" s="22"/>
      <c r="O234" s="22"/>
      <c r="P234" s="22"/>
      <c r="Q234" s="22"/>
      <c r="R234" s="22"/>
      <c r="S234" s="22"/>
      <c r="T234" s="22"/>
      <c r="U234" s="22"/>
      <c r="V234" s="13"/>
      <c r="W234" s="48">
        <v>2019</v>
      </c>
      <c r="X234" s="48">
        <v>2018</v>
      </c>
      <c r="Y234" s="84" t="s">
        <v>571</v>
      </c>
      <c r="Z234" s="85" t="s">
        <v>572</v>
      </c>
      <c r="AA234" s="22"/>
      <c r="AB234" s="30"/>
      <c r="AC234" s="30"/>
      <c r="AD234" s="22"/>
      <c r="AE234" s="22"/>
      <c r="AF234" s="22"/>
      <c r="AG234" s="22"/>
      <c r="AH234" s="22"/>
      <c r="AI234" s="22"/>
      <c r="AJ234" s="22"/>
      <c r="AK234" s="22"/>
      <c r="AL234" s="22"/>
      <c r="AM234" s="13"/>
      <c r="AN234" s="48">
        <v>2019</v>
      </c>
      <c r="AO234" s="48">
        <v>2018</v>
      </c>
      <c r="AP234" s="84" t="s">
        <v>571</v>
      </c>
      <c r="AQ234" s="85" t="s">
        <v>572</v>
      </c>
      <c r="AR234" s="22"/>
      <c r="AS234" s="30"/>
      <c r="AT234" s="30"/>
      <c r="AU234" s="22"/>
      <c r="AV234" s="22"/>
      <c r="AW234" s="22"/>
      <c r="AX234" s="22"/>
      <c r="AY234" s="22"/>
      <c r="AZ234" s="22"/>
      <c r="BA234" s="22"/>
      <c r="BB234" s="22"/>
      <c r="BC234" s="22"/>
      <c r="BD234" s="13"/>
      <c r="BE234" s="48">
        <v>2019</v>
      </c>
      <c r="BF234" s="48">
        <v>2018</v>
      </c>
      <c r="BG234" s="84" t="s">
        <v>571</v>
      </c>
      <c r="BH234" s="85" t="s">
        <v>572</v>
      </c>
      <c r="BI234" s="22"/>
      <c r="BJ234" s="30"/>
      <c r="BK234" s="30"/>
      <c r="BL234" s="22"/>
      <c r="BM234" s="22"/>
      <c r="BN234" s="22"/>
      <c r="BO234" s="22"/>
      <c r="BP234" s="22"/>
      <c r="BQ234" s="22"/>
      <c r="BR234" s="22"/>
      <c r="BS234" s="22"/>
      <c r="BT234" s="22"/>
      <c r="BU234" s="13"/>
      <c r="BV234" s="48">
        <v>2019</v>
      </c>
      <c r="BW234" s="48">
        <v>2018</v>
      </c>
      <c r="BX234" s="84" t="s">
        <v>571</v>
      </c>
      <c r="BY234" s="85" t="s">
        <v>572</v>
      </c>
      <c r="BZ234" s="22"/>
      <c r="CA234" s="30"/>
      <c r="CB234" s="30"/>
      <c r="CC234" s="22"/>
      <c r="CD234" s="22"/>
      <c r="CE234" s="22"/>
      <c r="CF234" s="22"/>
      <c r="CG234" s="22"/>
      <c r="CH234" s="22"/>
      <c r="CI234" s="22"/>
      <c r="CJ234" s="22"/>
      <c r="CK234" s="22"/>
      <c r="CL234" s="13"/>
      <c r="CM234" s="48">
        <v>2019</v>
      </c>
      <c r="CN234" s="48">
        <v>2018</v>
      </c>
      <c r="CO234" s="84" t="s">
        <v>571</v>
      </c>
      <c r="CP234" s="85" t="s">
        <v>572</v>
      </c>
      <c r="CQ234" s="22"/>
      <c r="CR234" s="30"/>
      <c r="CS234" s="30"/>
      <c r="CT234" s="22"/>
      <c r="CU234" s="22"/>
      <c r="CV234" s="22"/>
      <c r="CW234" s="22"/>
      <c r="CX234" s="22"/>
      <c r="CY234" s="22"/>
      <c r="CZ234" s="22"/>
      <c r="DA234" s="22"/>
      <c r="DB234" s="22"/>
      <c r="DC234" s="13"/>
      <c r="DD234" s="48">
        <v>2019</v>
      </c>
      <c r="DE234" s="48">
        <v>2018</v>
      </c>
      <c r="DF234" s="84" t="s">
        <v>571</v>
      </c>
      <c r="DG234" s="85" t="s">
        <v>572</v>
      </c>
      <c r="DH234" s="22"/>
      <c r="DI234" s="30"/>
      <c r="DJ234" s="30"/>
      <c r="DK234" s="22"/>
      <c r="DL234" s="22"/>
      <c r="DM234" s="22"/>
      <c r="DN234" s="22"/>
      <c r="DO234" s="22"/>
      <c r="DP234" s="22"/>
      <c r="DQ234" s="22"/>
      <c r="DR234" s="22"/>
      <c r="DS234" s="22"/>
      <c r="DT234" s="13"/>
      <c r="DU234" s="48">
        <v>2019</v>
      </c>
      <c r="DV234" s="48">
        <v>2018</v>
      </c>
      <c r="DW234" s="84" t="s">
        <v>571</v>
      </c>
      <c r="DX234" s="85" t="s">
        <v>572</v>
      </c>
      <c r="DY234" s="22"/>
      <c r="DZ234" s="30"/>
      <c r="EA234" s="30"/>
      <c r="EB234" s="22"/>
      <c r="EC234" s="22"/>
      <c r="ED234" s="22"/>
      <c r="EE234" s="22"/>
      <c r="EF234" s="22"/>
      <c r="EG234" s="22"/>
      <c r="EH234" s="22"/>
      <c r="EI234" s="22"/>
      <c r="EJ234" s="22"/>
      <c r="EK234" s="13"/>
      <c r="EL234" s="48">
        <v>2019</v>
      </c>
      <c r="EM234" s="48">
        <v>2018</v>
      </c>
      <c r="EN234" s="84" t="s">
        <v>571</v>
      </c>
      <c r="EO234" s="85" t="s">
        <v>572</v>
      </c>
      <c r="EP234" s="22"/>
      <c r="EQ234" s="30"/>
      <c r="ER234" s="30"/>
      <c r="ES234" s="22"/>
      <c r="ET234" s="22"/>
      <c r="EU234" s="22"/>
      <c r="EV234" s="22"/>
      <c r="EW234" s="22"/>
      <c r="EX234" s="22"/>
      <c r="EY234" s="22"/>
      <c r="EZ234" s="22"/>
      <c r="FA234" s="22"/>
      <c r="FB234" s="13"/>
      <c r="FC234" s="48">
        <v>2019</v>
      </c>
      <c r="FD234" s="48">
        <v>2018</v>
      </c>
      <c r="FE234" s="84" t="s">
        <v>571</v>
      </c>
      <c r="FF234" s="85" t="s">
        <v>572</v>
      </c>
      <c r="FG234" s="22"/>
      <c r="FH234" s="30"/>
      <c r="FI234" s="30"/>
      <c r="FJ234" s="22"/>
      <c r="FK234" s="22"/>
      <c r="FL234" s="22"/>
      <c r="FM234" s="22"/>
      <c r="FN234" s="22"/>
      <c r="FO234" s="22"/>
      <c r="FP234" s="22"/>
      <c r="FQ234" s="22"/>
      <c r="FR234" s="22"/>
      <c r="FS234" s="13"/>
    </row>
    <row r="235" spans="1:175" x14ac:dyDescent="0.2">
      <c r="A235" s="42">
        <v>798</v>
      </c>
      <c r="B235" s="61" t="str">
        <f>VLOOKUP($A235&amp;B$1,TEXTDF,(SPRCODE="DE")*2+(SPRCODE="FR")*3,FALSE)</f>
        <v>Vermögensverwaltungskosten (netto gemäss Betriebsrechnung BV)</v>
      </c>
      <c r="C235" s="61"/>
      <c r="D235" s="61"/>
      <c r="E235" s="61"/>
      <c r="F235" s="62">
        <f>+SUBTOTAL(9,F236:F243)</f>
        <v>406010.38707031216</v>
      </c>
      <c r="G235" s="62">
        <f>+SUBTOTAL(9,G236:G243)</f>
        <v>577626.85826608457</v>
      </c>
      <c r="H235" s="103">
        <f t="shared" ref="H235:H243" si="136">+IFERROR(F235-G235,"")</f>
        <v>-171616.47119577241</v>
      </c>
      <c r="I235" s="104">
        <f t="shared" ref="I235:I243" si="137">+IFERROR(F235/G235-1,"")</f>
        <v>-0.29710611399014453</v>
      </c>
      <c r="J235" s="22"/>
      <c r="K235" s="30"/>
      <c r="L235" s="30"/>
      <c r="M235" s="22"/>
      <c r="N235" s="22"/>
      <c r="O235" s="22"/>
      <c r="P235" s="22"/>
      <c r="Q235" s="22"/>
      <c r="R235" s="22"/>
      <c r="S235" s="22"/>
      <c r="T235" s="22"/>
      <c r="U235" s="22"/>
      <c r="V235" s="13"/>
      <c r="W235" s="62">
        <v>199545.67224000086</v>
      </c>
      <c r="X235" s="62">
        <v>185673.14331999992</v>
      </c>
      <c r="Y235" s="103">
        <v>13872.528920000943</v>
      </c>
      <c r="Z235" s="104">
        <v>7.4714784658394207E-2</v>
      </c>
      <c r="AA235" s="22"/>
      <c r="AB235" s="30"/>
      <c r="AC235" s="30"/>
      <c r="AD235" s="22"/>
      <c r="AE235" s="22"/>
      <c r="AF235" s="22"/>
      <c r="AG235" s="22"/>
      <c r="AH235" s="22"/>
      <c r="AI235" s="22"/>
      <c r="AJ235" s="22"/>
      <c r="AK235" s="22"/>
      <c r="AL235" s="22"/>
      <c r="AM235" s="13"/>
      <c r="AN235" s="62">
        <v>57497.753671254293</v>
      </c>
      <c r="AO235" s="62">
        <v>236168.84733000002</v>
      </c>
      <c r="AP235" s="103">
        <v>-178671.09365874573</v>
      </c>
      <c r="AQ235" s="104">
        <v>-0.7565396354290862</v>
      </c>
      <c r="AR235" s="22"/>
      <c r="AS235" s="30"/>
      <c r="AT235" s="30"/>
      <c r="AU235" s="22"/>
      <c r="AV235" s="22"/>
      <c r="AW235" s="22"/>
      <c r="AX235" s="22"/>
      <c r="AY235" s="22"/>
      <c r="AZ235" s="22"/>
      <c r="BA235" s="22"/>
      <c r="BB235" s="22"/>
      <c r="BC235" s="22"/>
      <c r="BD235" s="13"/>
      <c r="BE235" s="62">
        <v>62335.616049999997</v>
      </c>
      <c r="BF235" s="62">
        <v>71224.062049999993</v>
      </c>
      <c r="BG235" s="103">
        <v>-8888.4459999999963</v>
      </c>
      <c r="BH235" s="104">
        <v>-0.12479555004543574</v>
      </c>
      <c r="BI235" s="22"/>
      <c r="BJ235" s="30"/>
      <c r="BK235" s="30"/>
      <c r="BL235" s="22"/>
      <c r="BM235" s="22"/>
      <c r="BN235" s="22"/>
      <c r="BO235" s="22"/>
      <c r="BP235" s="22"/>
      <c r="BQ235" s="22"/>
      <c r="BR235" s="22"/>
      <c r="BS235" s="22"/>
      <c r="BT235" s="22"/>
      <c r="BU235" s="13"/>
      <c r="BV235" s="62">
        <v>40593.771869999997</v>
      </c>
      <c r="BW235" s="62">
        <v>37988.980710000003</v>
      </c>
      <c r="BX235" s="103">
        <v>2604.7911599999934</v>
      </c>
      <c r="BY235" s="104">
        <v>6.8567018943846536E-2</v>
      </c>
      <c r="BZ235" s="22"/>
      <c r="CA235" s="30"/>
      <c r="CB235" s="30"/>
      <c r="CC235" s="22"/>
      <c r="CD235" s="22"/>
      <c r="CE235" s="22"/>
      <c r="CF235" s="22"/>
      <c r="CG235" s="22"/>
      <c r="CH235" s="22"/>
      <c r="CI235" s="22"/>
      <c r="CJ235" s="22"/>
      <c r="CK235" s="22"/>
      <c r="CL235" s="13"/>
      <c r="CM235" s="62">
        <v>21016.169763924965</v>
      </c>
      <c r="CN235" s="62">
        <v>21081.448046084541</v>
      </c>
      <c r="CO235" s="103">
        <v>-65.27828215957561</v>
      </c>
      <c r="CP235" s="104">
        <v>-3.096479995912782E-3</v>
      </c>
      <c r="CQ235" s="22"/>
      <c r="CR235" s="30"/>
      <c r="CS235" s="30"/>
      <c r="CT235" s="22"/>
      <c r="CU235" s="22"/>
      <c r="CV235" s="22"/>
      <c r="CW235" s="22"/>
      <c r="CX235" s="22"/>
      <c r="CY235" s="22"/>
      <c r="CZ235" s="22"/>
      <c r="DA235" s="22"/>
      <c r="DB235" s="22"/>
      <c r="DC235" s="13"/>
      <c r="DD235" s="62">
        <v>3481.44715</v>
      </c>
      <c r="DE235" s="62">
        <v>3608.3042999999998</v>
      </c>
      <c r="DF235" s="103">
        <v>-126.85714999999982</v>
      </c>
      <c r="DG235" s="104">
        <v>-3.5156998815205176E-2</v>
      </c>
      <c r="DH235" s="22"/>
      <c r="DI235" s="30"/>
      <c r="DJ235" s="30"/>
      <c r="DK235" s="22"/>
      <c r="DL235" s="22"/>
      <c r="DM235" s="22"/>
      <c r="DN235" s="22"/>
      <c r="DO235" s="22"/>
      <c r="DP235" s="22"/>
      <c r="DQ235" s="22"/>
      <c r="DR235" s="22"/>
      <c r="DS235" s="22"/>
      <c r="DT235" s="13"/>
      <c r="DU235" s="62">
        <v>15201.11377</v>
      </c>
      <c r="DV235" s="62">
        <v>14141.90868</v>
      </c>
      <c r="DW235" s="103">
        <v>1059.2050899999995</v>
      </c>
      <c r="DX235" s="104">
        <v>7.489831209969311E-2</v>
      </c>
      <c r="DY235" s="22"/>
      <c r="DZ235" s="30"/>
      <c r="EA235" s="30"/>
      <c r="EB235" s="22"/>
      <c r="EC235" s="22"/>
      <c r="ED235" s="22"/>
      <c r="EE235" s="22"/>
      <c r="EF235" s="22"/>
      <c r="EG235" s="22"/>
      <c r="EH235" s="22"/>
      <c r="EI235" s="22"/>
      <c r="EJ235" s="22"/>
      <c r="EK235" s="13"/>
      <c r="EL235" s="62">
        <v>5955.6485551320002</v>
      </c>
      <c r="EM235" s="62">
        <v>7334.1810000000005</v>
      </c>
      <c r="EN235" s="103">
        <v>-1378.5324448680003</v>
      </c>
      <c r="EO235" s="104">
        <v>-0.18795997056358438</v>
      </c>
      <c r="EP235" s="22"/>
      <c r="EQ235" s="30"/>
      <c r="ER235" s="30"/>
      <c r="ES235" s="22"/>
      <c r="ET235" s="22"/>
      <c r="EU235" s="22"/>
      <c r="EV235" s="22"/>
      <c r="EW235" s="22"/>
      <c r="EX235" s="22"/>
      <c r="EY235" s="22"/>
      <c r="EZ235" s="22"/>
      <c r="FA235" s="22"/>
      <c r="FB235" s="13"/>
      <c r="FC235" s="62">
        <v>383.19399999999996</v>
      </c>
      <c r="FD235" s="62">
        <v>405.98282999999992</v>
      </c>
      <c r="FE235" s="103">
        <v>-22.788829999999962</v>
      </c>
      <c r="FF235" s="104">
        <v>-5.6132497031955664E-2</v>
      </c>
      <c r="FG235" s="22"/>
      <c r="FH235" s="30"/>
      <c r="FI235" s="30"/>
      <c r="FJ235" s="22"/>
      <c r="FK235" s="22"/>
      <c r="FL235" s="22"/>
      <c r="FM235" s="22"/>
      <c r="FN235" s="22"/>
      <c r="FO235" s="22"/>
      <c r="FP235" s="22"/>
      <c r="FQ235" s="22"/>
      <c r="FR235" s="22"/>
      <c r="FS235" s="13"/>
    </row>
    <row r="236" spans="1:175" x14ac:dyDescent="0.2">
      <c r="A236" s="42">
        <v>799</v>
      </c>
      <c r="B236" s="46"/>
      <c r="C236" s="67" t="str">
        <f>VLOOKUP($A236&amp;C$1,TEXTDF,(SPRCODE="DE")*2+(SPRCODE="FR")*3,FALSE)</f>
        <v>Vermögensverwaltungskosten (brutto gemäss OAK-Schema)</v>
      </c>
      <c r="D236" s="67"/>
      <c r="E236" s="67"/>
      <c r="F236" s="68">
        <f>+SUBTOTAL(9,F237:F241)</f>
        <v>742047.66987031233</v>
      </c>
      <c r="G236" s="68">
        <f>+SUBTOTAL(9,G237:G241)</f>
        <v>917156.67977608461</v>
      </c>
      <c r="H236" s="69">
        <f t="shared" si="136"/>
        <v>-175109.00990577228</v>
      </c>
      <c r="I236" s="70">
        <f t="shared" si="137"/>
        <v>-0.19092594947738217</v>
      </c>
      <c r="J236" s="22"/>
      <c r="K236" s="30"/>
      <c r="L236" s="30"/>
      <c r="M236" s="22"/>
      <c r="N236" s="22"/>
      <c r="O236" s="22"/>
      <c r="P236" s="22"/>
      <c r="Q236" s="22"/>
      <c r="R236" s="22"/>
      <c r="S236" s="22"/>
      <c r="T236" s="22"/>
      <c r="U236" s="22"/>
      <c r="V236" s="13"/>
      <c r="W236" s="68">
        <v>389112.10700000095</v>
      </c>
      <c r="X236" s="68">
        <v>325135.29143999994</v>
      </c>
      <c r="Y236" s="69">
        <v>63976.815560001007</v>
      </c>
      <c r="Z236" s="70">
        <v>0.19676982857398362</v>
      </c>
      <c r="AA236" s="22"/>
      <c r="AB236" s="30"/>
      <c r="AC236" s="30"/>
      <c r="AD236" s="22"/>
      <c r="AE236" s="22"/>
      <c r="AF236" s="22"/>
      <c r="AG236" s="22"/>
      <c r="AH236" s="22"/>
      <c r="AI236" s="22"/>
      <c r="AJ236" s="22"/>
      <c r="AK236" s="22"/>
      <c r="AL236" s="22"/>
      <c r="AM236" s="13"/>
      <c r="AN236" s="68">
        <v>98826.782851254306</v>
      </c>
      <c r="AO236" s="68">
        <v>318549</v>
      </c>
      <c r="AP236" s="69">
        <v>-219722.21714874569</v>
      </c>
      <c r="AQ236" s="70">
        <v>-0.68975955708147163</v>
      </c>
      <c r="AR236" s="22"/>
      <c r="AS236" s="30"/>
      <c r="AT236" s="30"/>
      <c r="AU236" s="22"/>
      <c r="AV236" s="22"/>
      <c r="AW236" s="22"/>
      <c r="AX236" s="22"/>
      <c r="AY236" s="22"/>
      <c r="AZ236" s="22"/>
      <c r="BA236" s="22"/>
      <c r="BB236" s="22"/>
      <c r="BC236" s="22"/>
      <c r="BD236" s="13"/>
      <c r="BE236" s="68">
        <v>89893.493629999997</v>
      </c>
      <c r="BF236" s="68">
        <v>104516.72605</v>
      </c>
      <c r="BG236" s="69">
        <v>-14623.23242</v>
      </c>
      <c r="BH236" s="70">
        <v>-0.13991284431359208</v>
      </c>
      <c r="BI236" s="22"/>
      <c r="BJ236" s="30"/>
      <c r="BK236" s="30"/>
      <c r="BL236" s="22"/>
      <c r="BM236" s="22"/>
      <c r="BN236" s="22"/>
      <c r="BO236" s="22"/>
      <c r="BP236" s="22"/>
      <c r="BQ236" s="22"/>
      <c r="BR236" s="22"/>
      <c r="BS236" s="22"/>
      <c r="BT236" s="22"/>
      <c r="BU236" s="13"/>
      <c r="BV236" s="68">
        <v>72907</v>
      </c>
      <c r="BW236" s="68">
        <v>74705</v>
      </c>
      <c r="BX236" s="69">
        <v>-1798</v>
      </c>
      <c r="BY236" s="70">
        <v>-2.4068000803159073E-2</v>
      </c>
      <c r="BZ236" s="22"/>
      <c r="CA236" s="30"/>
      <c r="CB236" s="30"/>
      <c r="CC236" s="22"/>
      <c r="CD236" s="22"/>
      <c r="CE236" s="22"/>
      <c r="CF236" s="22"/>
      <c r="CG236" s="22"/>
      <c r="CH236" s="22"/>
      <c r="CI236" s="22"/>
      <c r="CJ236" s="22"/>
      <c r="CK236" s="22"/>
      <c r="CL236" s="13"/>
      <c r="CM236" s="68">
        <v>51280.768343924967</v>
      </c>
      <c r="CN236" s="68">
        <v>47743.245556084541</v>
      </c>
      <c r="CO236" s="69">
        <v>3537.5227878404257</v>
      </c>
      <c r="CP236" s="70">
        <v>7.4094727885326783E-2</v>
      </c>
      <c r="CQ236" s="22"/>
      <c r="CR236" s="30"/>
      <c r="CS236" s="30"/>
      <c r="CT236" s="22"/>
      <c r="CU236" s="22"/>
      <c r="CV236" s="22"/>
      <c r="CW236" s="22"/>
      <c r="CX236" s="22"/>
      <c r="CY236" s="22"/>
      <c r="CZ236" s="22"/>
      <c r="DA236" s="22"/>
      <c r="DB236" s="22"/>
      <c r="DC236" s="13"/>
      <c r="DD236" s="68">
        <v>6828.12</v>
      </c>
      <c r="DE236" s="68">
        <v>6959</v>
      </c>
      <c r="DF236" s="69">
        <v>-130.88000000000011</v>
      </c>
      <c r="DG236" s="70">
        <v>-1.8807299899410879E-2</v>
      </c>
      <c r="DH236" s="22"/>
      <c r="DI236" s="30"/>
      <c r="DJ236" s="30"/>
      <c r="DK236" s="22"/>
      <c r="DL236" s="22"/>
      <c r="DM236" s="22"/>
      <c r="DN236" s="22"/>
      <c r="DO236" s="22"/>
      <c r="DP236" s="22"/>
      <c r="DQ236" s="22"/>
      <c r="DR236" s="22"/>
      <c r="DS236" s="22"/>
      <c r="DT236" s="13"/>
      <c r="DU236" s="68">
        <v>23067.91749</v>
      </c>
      <c r="DV236" s="68">
        <v>27271</v>
      </c>
      <c r="DW236" s="69">
        <v>-4203.0825100000002</v>
      </c>
      <c r="DX236" s="70">
        <v>-0.15412278647647681</v>
      </c>
      <c r="DY236" s="22"/>
      <c r="DZ236" s="30"/>
      <c r="EA236" s="30"/>
      <c r="EB236" s="22"/>
      <c r="EC236" s="22"/>
      <c r="ED236" s="22"/>
      <c r="EE236" s="22"/>
      <c r="EF236" s="22"/>
      <c r="EG236" s="22"/>
      <c r="EH236" s="22"/>
      <c r="EI236" s="22"/>
      <c r="EJ236" s="22"/>
      <c r="EK236" s="13"/>
      <c r="EL236" s="68">
        <v>9585.4805551320005</v>
      </c>
      <c r="EM236" s="68">
        <v>11714</v>
      </c>
      <c r="EN236" s="69">
        <v>-2128.5194448679995</v>
      </c>
      <c r="EO236" s="70">
        <v>-0.18170731132559326</v>
      </c>
      <c r="EP236" s="22"/>
      <c r="EQ236" s="30"/>
      <c r="ER236" s="30"/>
      <c r="ES236" s="22"/>
      <c r="ET236" s="22"/>
      <c r="EU236" s="22"/>
      <c r="EV236" s="22"/>
      <c r="EW236" s="22"/>
      <c r="EX236" s="22"/>
      <c r="EY236" s="22"/>
      <c r="EZ236" s="22"/>
      <c r="FA236" s="22"/>
      <c r="FB236" s="13"/>
      <c r="FC236" s="68">
        <v>546</v>
      </c>
      <c r="FD236" s="68">
        <v>563.41672999999992</v>
      </c>
      <c r="FE236" s="69">
        <v>-17.416729999999916</v>
      </c>
      <c r="FF236" s="70">
        <v>-3.0912695829958592E-2</v>
      </c>
      <c r="FG236" s="22"/>
      <c r="FH236" s="30"/>
      <c r="FI236" s="30"/>
      <c r="FJ236" s="22"/>
      <c r="FK236" s="22"/>
      <c r="FL236" s="22"/>
      <c r="FM236" s="22"/>
      <c r="FN236" s="22"/>
      <c r="FO236" s="22"/>
      <c r="FP236" s="22"/>
      <c r="FQ236" s="22"/>
      <c r="FR236" s="22"/>
      <c r="FS236" s="13"/>
    </row>
    <row r="237" spans="1:175" x14ac:dyDescent="0.2">
      <c r="A237" s="42">
        <v>800</v>
      </c>
      <c r="B237" s="46"/>
      <c r="C237" s="46"/>
      <c r="D237" s="86" t="str">
        <f>VLOOKUP($A237&amp;D$1,TEXTDF,(SPRCODE="DE")*2+(SPRCODE="FR")*3,FALSE)</f>
        <v>TER-Kosten</v>
      </c>
      <c r="E237" s="46"/>
      <c r="F237" s="80">
        <f>+SUBTOTAL(9,F238:F239)</f>
        <v>591929.78615859733</v>
      </c>
      <c r="G237" s="80">
        <f>+SUBTOTAL(9,G238:G239)</f>
        <v>724580.57909179479</v>
      </c>
      <c r="H237" s="93">
        <f t="shared" si="136"/>
        <v>-132650.79293319746</v>
      </c>
      <c r="I237" s="94">
        <f t="shared" si="137"/>
        <v>-0.18307252051864942</v>
      </c>
      <c r="J237" s="22"/>
      <c r="K237" s="30"/>
      <c r="L237" s="30"/>
      <c r="M237" s="22"/>
      <c r="N237" s="22"/>
      <c r="O237" s="22"/>
      <c r="P237" s="22"/>
      <c r="Q237" s="22"/>
      <c r="R237" s="22"/>
      <c r="S237" s="22"/>
      <c r="T237" s="22"/>
      <c r="U237" s="22"/>
      <c r="V237" s="13"/>
      <c r="W237" s="80">
        <v>295209.42730000097</v>
      </c>
      <c r="X237" s="80">
        <v>265847.11433999997</v>
      </c>
      <c r="Y237" s="93">
        <v>29362.312960001</v>
      </c>
      <c r="Z237" s="94">
        <v>0.11044811613959693</v>
      </c>
      <c r="AA237" s="22"/>
      <c r="AB237" s="30"/>
      <c r="AC237" s="30"/>
      <c r="AD237" s="22"/>
      <c r="AE237" s="22"/>
      <c r="AF237" s="22"/>
      <c r="AG237" s="22"/>
      <c r="AH237" s="22"/>
      <c r="AI237" s="22"/>
      <c r="AJ237" s="22"/>
      <c r="AK237" s="22"/>
      <c r="AL237" s="22"/>
      <c r="AM237" s="13"/>
      <c r="AN237" s="80">
        <v>78077.032721254305</v>
      </c>
      <c r="AO237" s="80">
        <v>228438</v>
      </c>
      <c r="AP237" s="93">
        <v>-150360.96727874569</v>
      </c>
      <c r="AQ237" s="94">
        <v>-0.65821346395409563</v>
      </c>
      <c r="AR237" s="22"/>
      <c r="AS237" s="30"/>
      <c r="AT237" s="30"/>
      <c r="AU237" s="22"/>
      <c r="AV237" s="22"/>
      <c r="AW237" s="22"/>
      <c r="AX237" s="22"/>
      <c r="AY237" s="22"/>
      <c r="AZ237" s="22"/>
      <c r="BA237" s="22"/>
      <c r="BB237" s="22"/>
      <c r="BC237" s="22"/>
      <c r="BD237" s="13"/>
      <c r="BE237" s="80">
        <v>82494.657160000002</v>
      </c>
      <c r="BF237" s="80">
        <v>91380.857060000009</v>
      </c>
      <c r="BG237" s="93">
        <v>-8886.1999000000069</v>
      </c>
      <c r="BH237" s="94">
        <v>-9.7243560477501267E-2</v>
      </c>
      <c r="BI237" s="22"/>
      <c r="BJ237" s="30"/>
      <c r="BK237" s="30"/>
      <c r="BL237" s="22"/>
      <c r="BM237" s="22"/>
      <c r="BN237" s="22"/>
      <c r="BO237" s="22"/>
      <c r="BP237" s="22"/>
      <c r="BQ237" s="22"/>
      <c r="BR237" s="22"/>
      <c r="BS237" s="22"/>
      <c r="BT237" s="22"/>
      <c r="BU237" s="13"/>
      <c r="BV237" s="80">
        <v>66994</v>
      </c>
      <c r="BW237" s="80">
        <v>69038</v>
      </c>
      <c r="BX237" s="93">
        <v>-2044</v>
      </c>
      <c r="BY237" s="94">
        <v>-2.9606883165792741E-2</v>
      </c>
      <c r="BZ237" s="22"/>
      <c r="CA237" s="30"/>
      <c r="CB237" s="30"/>
      <c r="CC237" s="22"/>
      <c r="CD237" s="22"/>
      <c r="CE237" s="22"/>
      <c r="CF237" s="22"/>
      <c r="CG237" s="22"/>
      <c r="CH237" s="22"/>
      <c r="CI237" s="22"/>
      <c r="CJ237" s="22"/>
      <c r="CK237" s="22"/>
      <c r="CL237" s="13"/>
      <c r="CM237" s="80">
        <v>40845.112072210002</v>
      </c>
      <c r="CN237" s="80">
        <v>37587.137883084542</v>
      </c>
      <c r="CO237" s="93">
        <v>3257.9741891254598</v>
      </c>
      <c r="CP237" s="94">
        <v>8.6677900276936448E-2</v>
      </c>
      <c r="CQ237" s="22"/>
      <c r="CR237" s="30"/>
      <c r="CS237" s="30"/>
      <c r="CT237" s="22"/>
      <c r="CU237" s="22"/>
      <c r="CV237" s="22"/>
      <c r="CW237" s="22"/>
      <c r="CX237" s="22"/>
      <c r="CY237" s="22"/>
      <c r="CZ237" s="22"/>
      <c r="DA237" s="22"/>
      <c r="DB237" s="22"/>
      <c r="DC237" s="13"/>
      <c r="DD237" s="80">
        <v>6717</v>
      </c>
      <c r="DE237" s="80">
        <v>6851</v>
      </c>
      <c r="DF237" s="93">
        <v>-134</v>
      </c>
      <c r="DG237" s="94">
        <v>-1.9559188439643882E-2</v>
      </c>
      <c r="DH237" s="22"/>
      <c r="DI237" s="30"/>
      <c r="DJ237" s="30"/>
      <c r="DK237" s="22"/>
      <c r="DL237" s="22"/>
      <c r="DM237" s="22"/>
      <c r="DN237" s="22"/>
      <c r="DO237" s="22"/>
      <c r="DP237" s="22"/>
      <c r="DQ237" s="22"/>
      <c r="DR237" s="22"/>
      <c r="DS237" s="22"/>
      <c r="DT237" s="13"/>
      <c r="DU237" s="80">
        <v>15511.34635</v>
      </c>
      <c r="DV237" s="80">
        <v>19653</v>
      </c>
      <c r="DW237" s="93">
        <v>-4141.6536500000002</v>
      </c>
      <c r="DX237" s="94">
        <v>-0.21073900422327385</v>
      </c>
      <c r="DY237" s="22"/>
      <c r="DZ237" s="30"/>
      <c r="EA237" s="30"/>
      <c r="EB237" s="22"/>
      <c r="EC237" s="22"/>
      <c r="ED237" s="22"/>
      <c r="EE237" s="22"/>
      <c r="EF237" s="22"/>
      <c r="EG237" s="22"/>
      <c r="EH237" s="22"/>
      <c r="EI237" s="22"/>
      <c r="EJ237" s="22"/>
      <c r="EK237" s="13"/>
      <c r="EL237" s="80">
        <v>6004.2105551320001</v>
      </c>
      <c r="EM237" s="80">
        <v>5703</v>
      </c>
      <c r="EN237" s="93">
        <v>301.21055513200008</v>
      </c>
      <c r="EO237" s="94">
        <v>5.2816159062248014E-2</v>
      </c>
      <c r="EP237" s="22"/>
      <c r="EQ237" s="30"/>
      <c r="ER237" s="30"/>
      <c r="ES237" s="22"/>
      <c r="ET237" s="22"/>
      <c r="EU237" s="22"/>
      <c r="EV237" s="22"/>
      <c r="EW237" s="22"/>
      <c r="EX237" s="22"/>
      <c r="EY237" s="22"/>
      <c r="EZ237" s="22"/>
      <c r="FA237" s="22"/>
      <c r="FB237" s="13"/>
      <c r="FC237" s="80">
        <v>77</v>
      </c>
      <c r="FD237" s="80">
        <v>82.469808710230467</v>
      </c>
      <c r="FE237" s="93">
        <v>-5.4698087102304669</v>
      </c>
      <c r="FF237" s="94">
        <v>-6.6324983600355214E-2</v>
      </c>
      <c r="FG237" s="22"/>
      <c r="FH237" s="30"/>
      <c r="FI237" s="30"/>
      <c r="FJ237" s="22"/>
      <c r="FK237" s="22"/>
      <c r="FL237" s="22"/>
      <c r="FM237" s="22"/>
      <c r="FN237" s="22"/>
      <c r="FO237" s="22"/>
      <c r="FP237" s="22"/>
      <c r="FQ237" s="22"/>
      <c r="FR237" s="22"/>
      <c r="FS237" s="13"/>
    </row>
    <row r="238" spans="1:175" x14ac:dyDescent="0.2">
      <c r="A238" s="42">
        <v>801</v>
      </c>
      <c r="B238" s="46"/>
      <c r="C238" s="46"/>
      <c r="D238" s="46"/>
      <c r="E238" s="79" t="str">
        <f>VLOOKUP($A238&amp;E$1,TEXTDF,(SPRCODE="DE")*2+(SPRCODE="FR")*3,FALSE)</f>
        <v>Direkte Kapitalanlagen</v>
      </c>
      <c r="F238" s="75">
        <f t="shared" ref="F238:F243" si="138">+W238*$G$5+AN238*$H$5+BE238*$I$5+BV238*$K$5+CM238*$L$5+DD238*$M$5+DU238*$N$5+EL238*$P$5+FC238*$Q$5</f>
        <v>531675.78550008149</v>
      </c>
      <c r="G238" s="75">
        <f t="shared" ref="G238:G243" si="139">+X238*$G$5+AO238*$H$5+BF238*$I$5+BW238*$K$5+CN238*$L$5+DE238*$M$5+DV238*$N$5+EM238*$P$5+FD238*$Q$5</f>
        <v>618456.53529999999</v>
      </c>
      <c r="H238" s="76">
        <f t="shared" si="136"/>
        <v>-86780.7497999185</v>
      </c>
      <c r="I238" s="87">
        <f t="shared" si="137"/>
        <v>-0.14031826789221824</v>
      </c>
      <c r="J238" s="22"/>
      <c r="K238" s="30"/>
      <c r="L238" s="30"/>
      <c r="M238" s="22"/>
      <c r="N238" s="22"/>
      <c r="O238" s="22"/>
      <c r="P238" s="22"/>
      <c r="Q238" s="22"/>
      <c r="R238" s="22"/>
      <c r="S238" s="22"/>
      <c r="T238" s="22"/>
      <c r="U238" s="22"/>
      <c r="V238" s="13"/>
      <c r="W238" s="75">
        <v>266225.33761000098</v>
      </c>
      <c r="X238" s="75" vm="51">
        <v>241180.51733999999</v>
      </c>
      <c r="Y238" s="76">
        <v>25044.820270000986</v>
      </c>
      <c r="Z238" s="87">
        <v>0.10384263433142271</v>
      </c>
      <c r="AA238" s="22"/>
      <c r="AB238" s="30"/>
      <c r="AC238" s="30"/>
      <c r="AD238" s="22"/>
      <c r="AE238" s="22"/>
      <c r="AF238" s="22"/>
      <c r="AG238" s="22"/>
      <c r="AH238" s="22"/>
      <c r="AI238" s="22"/>
      <c r="AJ238" s="22"/>
      <c r="AK238" s="22"/>
      <c r="AL238" s="22"/>
      <c r="AM238" s="13"/>
      <c r="AN238" s="75">
        <v>69136.071030000006</v>
      </c>
      <c r="AO238" s="75" vm="103">
        <v>175880</v>
      </c>
      <c r="AP238" s="76">
        <v>-106743.92896999999</v>
      </c>
      <c r="AQ238" s="87">
        <v>-0.6069134010120536</v>
      </c>
      <c r="AR238" s="22"/>
      <c r="AS238" s="30"/>
      <c r="AT238" s="30"/>
      <c r="AU238" s="22"/>
      <c r="AV238" s="22"/>
      <c r="AW238" s="22"/>
      <c r="AX238" s="22"/>
      <c r="AY238" s="22"/>
      <c r="AZ238" s="22"/>
      <c r="BA238" s="22"/>
      <c r="BB238" s="22"/>
      <c r="BC238" s="22"/>
      <c r="BD238" s="13"/>
      <c r="BE238" s="75">
        <v>63850.026599999997</v>
      </c>
      <c r="BF238" s="75" vm="155">
        <v>68876.333140000002</v>
      </c>
      <c r="BG238" s="76">
        <v>-5026.306540000005</v>
      </c>
      <c r="BH238" s="87">
        <v>-7.2975814925910654E-2</v>
      </c>
      <c r="BI238" s="22"/>
      <c r="BJ238" s="30"/>
      <c r="BK238" s="30"/>
      <c r="BL238" s="22"/>
      <c r="BM238" s="22"/>
      <c r="BN238" s="22"/>
      <c r="BO238" s="22"/>
      <c r="BP238" s="22"/>
      <c r="BQ238" s="22"/>
      <c r="BR238" s="22"/>
      <c r="BS238" s="22"/>
      <c r="BT238" s="22"/>
      <c r="BU238" s="13"/>
      <c r="BV238" s="75">
        <v>66249</v>
      </c>
      <c r="BW238" s="75">
        <v>65638</v>
      </c>
      <c r="BX238" s="76">
        <v>611</v>
      </c>
      <c r="BY238" s="87">
        <v>9.3086321947652984E-3</v>
      </c>
      <c r="BZ238" s="22"/>
      <c r="CA238" s="30"/>
      <c r="CB238" s="30"/>
      <c r="CC238" s="22"/>
      <c r="CD238" s="22"/>
      <c r="CE238" s="22"/>
      <c r="CF238" s="22"/>
      <c r="CG238" s="22"/>
      <c r="CH238" s="22"/>
      <c r="CI238" s="22"/>
      <c r="CJ238" s="22"/>
      <c r="CK238" s="22"/>
      <c r="CL238" s="13"/>
      <c r="CM238" s="75">
        <v>40805.791390000006</v>
      </c>
      <c r="CN238" s="75" vm="256">
        <v>37239.684820000002</v>
      </c>
      <c r="CO238" s="76">
        <v>3566.1065700000036</v>
      </c>
      <c r="CP238" s="87">
        <v>9.5760922447033936E-2</v>
      </c>
      <c r="CQ238" s="22"/>
      <c r="CR238" s="30"/>
      <c r="CS238" s="30"/>
      <c r="CT238" s="22"/>
      <c r="CU238" s="22"/>
      <c r="CV238" s="22"/>
      <c r="CW238" s="22"/>
      <c r="CX238" s="22"/>
      <c r="CY238" s="22"/>
      <c r="CZ238" s="22"/>
      <c r="DA238" s="22"/>
      <c r="DB238" s="22"/>
      <c r="DC238" s="13"/>
      <c r="DD238" s="75">
        <v>6717</v>
      </c>
      <c r="DE238" s="75" vm="307">
        <v>6851</v>
      </c>
      <c r="DF238" s="76">
        <v>-134</v>
      </c>
      <c r="DG238" s="87">
        <v>-1.9559188439643882E-2</v>
      </c>
      <c r="DH238" s="22"/>
      <c r="DI238" s="30"/>
      <c r="DJ238" s="30"/>
      <c r="DK238" s="22"/>
      <c r="DL238" s="22"/>
      <c r="DM238" s="22"/>
      <c r="DN238" s="22"/>
      <c r="DO238" s="22"/>
      <c r="DP238" s="22"/>
      <c r="DQ238" s="22"/>
      <c r="DR238" s="22"/>
      <c r="DS238" s="22"/>
      <c r="DT238" s="13"/>
      <c r="DU238" s="75">
        <v>14869.34635</v>
      </c>
      <c r="DV238" s="75" vm="359">
        <v>19070</v>
      </c>
      <c r="DW238" s="76">
        <v>-4200.6536500000002</v>
      </c>
      <c r="DX238" s="87">
        <v>-0.22027549292081805</v>
      </c>
      <c r="DY238" s="22"/>
      <c r="DZ238" s="30"/>
      <c r="EA238" s="30"/>
      <c r="EB238" s="22"/>
      <c r="EC238" s="22"/>
      <c r="ED238" s="22"/>
      <c r="EE238" s="22"/>
      <c r="EF238" s="22"/>
      <c r="EG238" s="22"/>
      <c r="EH238" s="22"/>
      <c r="EI238" s="22"/>
      <c r="EJ238" s="22"/>
      <c r="EK238" s="13"/>
      <c r="EL238" s="75">
        <v>3823.2125200804639</v>
      </c>
      <c r="EM238" s="75" vm="411">
        <v>3721</v>
      </c>
      <c r="EN238" s="76">
        <v>102.21252008046395</v>
      </c>
      <c r="EO238" s="87">
        <v>2.7469099726004753E-2</v>
      </c>
      <c r="EP238" s="22"/>
      <c r="EQ238" s="30"/>
      <c r="ER238" s="30"/>
      <c r="ES238" s="22"/>
      <c r="ET238" s="22"/>
      <c r="EU238" s="22"/>
      <c r="EV238" s="22"/>
      <c r="EW238" s="22"/>
      <c r="EX238" s="22"/>
      <c r="EY238" s="22"/>
      <c r="EZ238" s="22"/>
      <c r="FA238" s="22"/>
      <c r="FB238" s="13"/>
      <c r="FC238" s="75">
        <v>0</v>
      </c>
      <c r="FD238" s="75" vm="463">
        <v>0</v>
      </c>
      <c r="FE238" s="76">
        <v>0</v>
      </c>
      <c r="FF238" s="87" t="s">
        <v>589</v>
      </c>
      <c r="FG238" s="22"/>
      <c r="FH238" s="30"/>
      <c r="FI238" s="30"/>
      <c r="FJ238" s="22"/>
      <c r="FK238" s="22"/>
      <c r="FL238" s="22"/>
      <c r="FM238" s="22"/>
      <c r="FN238" s="22"/>
      <c r="FO238" s="22"/>
      <c r="FP238" s="22"/>
      <c r="FQ238" s="22"/>
      <c r="FR238" s="22"/>
      <c r="FS238" s="13"/>
    </row>
    <row r="239" spans="1:175" x14ac:dyDescent="0.2">
      <c r="A239" s="42">
        <v>802</v>
      </c>
      <c r="B239" s="46"/>
      <c r="C239" s="46"/>
      <c r="D239" s="46"/>
      <c r="E239" s="79" t="str">
        <f>VLOOKUP($A239&amp;E$1,TEXTDF,(SPRCODE="DE")*2+(SPRCODE="FR")*3,FALSE)</f>
        <v>Ein- und mehrstufige Kapitalanlagen (Kostenkennzahl)</v>
      </c>
      <c r="F239" s="75">
        <f t="shared" si="138"/>
        <v>60254.000658515826</v>
      </c>
      <c r="G239" s="75">
        <f t="shared" si="139"/>
        <v>106124.04379179479</v>
      </c>
      <c r="H239" s="76">
        <f t="shared" si="136"/>
        <v>-45870.043133278959</v>
      </c>
      <c r="I239" s="87">
        <f t="shared" si="137"/>
        <v>-0.43223044933409804</v>
      </c>
      <c r="J239" s="22"/>
      <c r="K239" s="30"/>
      <c r="L239" s="30"/>
      <c r="M239" s="22"/>
      <c r="N239" s="22"/>
      <c r="O239" s="22"/>
      <c r="P239" s="22"/>
      <c r="Q239" s="22"/>
      <c r="R239" s="22"/>
      <c r="S239" s="22"/>
      <c r="T239" s="22"/>
      <c r="U239" s="22"/>
      <c r="V239" s="13"/>
      <c r="W239" s="75">
        <v>28984.089690000001</v>
      </c>
      <c r="X239" s="75" vm="52">
        <v>24666.597000000002</v>
      </c>
      <c r="Y239" s="76">
        <v>4317.4926899999991</v>
      </c>
      <c r="Z239" s="87">
        <v>0.17503398178516472</v>
      </c>
      <c r="AA239" s="22"/>
      <c r="AB239" s="30"/>
      <c r="AC239" s="30"/>
      <c r="AD239" s="22"/>
      <c r="AE239" s="22"/>
      <c r="AF239" s="22"/>
      <c r="AG239" s="22"/>
      <c r="AH239" s="22"/>
      <c r="AI239" s="22"/>
      <c r="AJ239" s="22"/>
      <c r="AK239" s="22"/>
      <c r="AL239" s="22"/>
      <c r="AM239" s="13"/>
      <c r="AN239" s="75">
        <v>8940.9616912543006</v>
      </c>
      <c r="AO239" s="75" vm="104">
        <v>52558</v>
      </c>
      <c r="AP239" s="76">
        <v>-43617.038308745701</v>
      </c>
      <c r="AQ239" s="87">
        <v>-0.82988390556614977</v>
      </c>
      <c r="AR239" s="22"/>
      <c r="AS239" s="30"/>
      <c r="AT239" s="30"/>
      <c r="AU239" s="22"/>
      <c r="AV239" s="22"/>
      <c r="AW239" s="22"/>
      <c r="AX239" s="22"/>
      <c r="AY239" s="22"/>
      <c r="AZ239" s="22"/>
      <c r="BA239" s="22"/>
      <c r="BB239" s="22"/>
      <c r="BC239" s="22"/>
      <c r="BD239" s="13"/>
      <c r="BE239" s="75">
        <v>18644.630559999998</v>
      </c>
      <c r="BF239" s="75" vm="156">
        <v>22504.52392</v>
      </c>
      <c r="BG239" s="76">
        <v>-3859.8933600000018</v>
      </c>
      <c r="BH239" s="87">
        <v>-0.17151633039300496</v>
      </c>
      <c r="BI239" s="22"/>
      <c r="BJ239" s="30"/>
      <c r="BK239" s="30"/>
      <c r="BL239" s="22"/>
      <c r="BM239" s="22"/>
      <c r="BN239" s="22"/>
      <c r="BO239" s="22"/>
      <c r="BP239" s="22"/>
      <c r="BQ239" s="22"/>
      <c r="BR239" s="22"/>
      <c r="BS239" s="22"/>
      <c r="BT239" s="22"/>
      <c r="BU239" s="13"/>
      <c r="BV239" s="75">
        <v>745</v>
      </c>
      <c r="BW239" s="75" vm="205">
        <v>3400</v>
      </c>
      <c r="BX239" s="76">
        <v>-2655</v>
      </c>
      <c r="BY239" s="87">
        <v>-0.78088235294117647</v>
      </c>
      <c r="BZ239" s="22"/>
      <c r="CA239" s="30"/>
      <c r="CB239" s="30"/>
      <c r="CC239" s="22"/>
      <c r="CD239" s="22"/>
      <c r="CE239" s="22"/>
      <c r="CF239" s="22"/>
      <c r="CG239" s="22"/>
      <c r="CH239" s="22"/>
      <c r="CI239" s="22"/>
      <c r="CJ239" s="22"/>
      <c r="CK239" s="22"/>
      <c r="CL239" s="13"/>
      <c r="CM239" s="75">
        <v>39.320682210000001</v>
      </c>
      <c r="CN239" s="75" vm="257">
        <v>347.45306308454161</v>
      </c>
      <c r="CO239" s="76">
        <v>-308.13238087454158</v>
      </c>
      <c r="CP239" s="87">
        <v>-0.88683167199354185</v>
      </c>
      <c r="CQ239" s="22"/>
      <c r="CR239" s="30"/>
      <c r="CS239" s="30"/>
      <c r="CT239" s="22"/>
      <c r="CU239" s="22"/>
      <c r="CV239" s="22"/>
      <c r="CW239" s="22"/>
      <c r="CX239" s="22"/>
      <c r="CY239" s="22"/>
      <c r="CZ239" s="22"/>
      <c r="DA239" s="22"/>
      <c r="DB239" s="22"/>
      <c r="DC239" s="13"/>
      <c r="DD239" s="75">
        <v>0</v>
      </c>
      <c r="DE239" s="75" vm="308">
        <v>0</v>
      </c>
      <c r="DF239" s="76">
        <v>0</v>
      </c>
      <c r="DG239" s="87" t="s">
        <v>589</v>
      </c>
      <c r="DH239" s="22"/>
      <c r="DI239" s="30"/>
      <c r="DJ239" s="30"/>
      <c r="DK239" s="22"/>
      <c r="DL239" s="22"/>
      <c r="DM239" s="22"/>
      <c r="DN239" s="22"/>
      <c r="DO239" s="22"/>
      <c r="DP239" s="22"/>
      <c r="DQ239" s="22"/>
      <c r="DR239" s="22"/>
      <c r="DS239" s="22"/>
      <c r="DT239" s="13"/>
      <c r="DU239" s="75">
        <v>642</v>
      </c>
      <c r="DV239" s="75" vm="360">
        <v>583</v>
      </c>
      <c r="DW239" s="76">
        <v>59</v>
      </c>
      <c r="DX239" s="87">
        <v>0.10120068610634658</v>
      </c>
      <c r="DY239" s="22"/>
      <c r="DZ239" s="30"/>
      <c r="EA239" s="30"/>
      <c r="EB239" s="22"/>
      <c r="EC239" s="22"/>
      <c r="ED239" s="22"/>
      <c r="EE239" s="22"/>
      <c r="EF239" s="22"/>
      <c r="EG239" s="22"/>
      <c r="EH239" s="22"/>
      <c r="EI239" s="22"/>
      <c r="EJ239" s="22"/>
      <c r="EK239" s="13"/>
      <c r="EL239" s="75">
        <v>2180.9980350515361</v>
      </c>
      <c r="EM239" s="75" vm="412">
        <v>1982</v>
      </c>
      <c r="EN239" s="76">
        <v>198.99803505153614</v>
      </c>
      <c r="EO239" s="87">
        <v>0.10040264129744503</v>
      </c>
      <c r="EP239" s="22"/>
      <c r="EQ239" s="30"/>
      <c r="ER239" s="30"/>
      <c r="ES239" s="22"/>
      <c r="ET239" s="22"/>
      <c r="EU239" s="22"/>
      <c r="EV239" s="22"/>
      <c r="EW239" s="22"/>
      <c r="EX239" s="22"/>
      <c r="EY239" s="22"/>
      <c r="EZ239" s="22"/>
      <c r="FA239" s="22"/>
      <c r="FB239" s="13"/>
      <c r="FC239" s="75">
        <v>77</v>
      </c>
      <c r="FD239" s="75" vm="464">
        <v>82.469808710230467</v>
      </c>
      <c r="FE239" s="76">
        <v>-5.4698087102304669</v>
      </c>
      <c r="FF239" s="87">
        <v>-6.6324983600355214E-2</v>
      </c>
      <c r="FG239" s="22"/>
      <c r="FH239" s="30"/>
      <c r="FI239" s="30"/>
      <c r="FJ239" s="22"/>
      <c r="FK239" s="22"/>
      <c r="FL239" s="22"/>
      <c r="FM239" s="22"/>
      <c r="FN239" s="22"/>
      <c r="FO239" s="22"/>
      <c r="FP239" s="22"/>
      <c r="FQ239" s="22"/>
      <c r="FR239" s="22"/>
      <c r="FS239" s="13"/>
    </row>
    <row r="240" spans="1:175" x14ac:dyDescent="0.2">
      <c r="A240" s="42">
        <v>803</v>
      </c>
      <c r="B240" s="46"/>
      <c r="C240" s="46"/>
      <c r="D240" s="86" t="str">
        <f>VLOOKUP($A240&amp;D$1,TEXTDF,(SPRCODE="DE")*2+(SPRCODE="FR")*3,FALSE)</f>
        <v>TTC-Kosten</v>
      </c>
      <c r="E240" s="86"/>
      <c r="F240" s="80">
        <f t="shared" si="138"/>
        <v>109902.69845</v>
      </c>
      <c r="G240" s="80">
        <f t="shared" si="139"/>
        <v>146618.78771</v>
      </c>
      <c r="H240" s="93">
        <f t="shared" si="136"/>
        <v>-36716.089260000008</v>
      </c>
      <c r="I240" s="94">
        <f t="shared" si="137"/>
        <v>-0.25041872077554916</v>
      </c>
      <c r="J240" s="22"/>
      <c r="K240" s="30"/>
      <c r="L240" s="30"/>
      <c r="M240" s="22"/>
      <c r="N240" s="22"/>
      <c r="O240" s="22"/>
      <c r="P240" s="22"/>
      <c r="Q240" s="22"/>
      <c r="R240" s="22"/>
      <c r="S240" s="22"/>
      <c r="T240" s="22"/>
      <c r="U240" s="22"/>
      <c r="V240" s="13"/>
      <c r="W240" s="80">
        <v>86403.067500000005</v>
      </c>
      <c r="X240" s="80" vm="53">
        <v>50777.386480000001</v>
      </c>
      <c r="Y240" s="93">
        <v>35625.681020000004</v>
      </c>
      <c r="Z240" s="94">
        <v>0.70160525166123122</v>
      </c>
      <c r="AA240" s="22"/>
      <c r="AB240" s="30"/>
      <c r="AC240" s="30"/>
      <c r="AD240" s="22"/>
      <c r="AE240" s="22"/>
      <c r="AF240" s="22"/>
      <c r="AG240" s="22"/>
      <c r="AH240" s="22"/>
      <c r="AI240" s="22"/>
      <c r="AJ240" s="22"/>
      <c r="AK240" s="22"/>
      <c r="AL240" s="22"/>
      <c r="AM240" s="13"/>
      <c r="AN240" s="80">
        <v>8997.82528000001</v>
      </c>
      <c r="AO240" s="80" vm="105">
        <v>69743</v>
      </c>
      <c r="AP240" s="93">
        <v>-60745.174719999988</v>
      </c>
      <c r="AQ240" s="94">
        <v>-0.87098597307256631</v>
      </c>
      <c r="AR240" s="22"/>
      <c r="AS240" s="30"/>
      <c r="AT240" s="30"/>
      <c r="AU240" s="22"/>
      <c r="AV240" s="22"/>
      <c r="AW240" s="22"/>
      <c r="AX240" s="22"/>
      <c r="AY240" s="22"/>
      <c r="AZ240" s="22"/>
      <c r="BA240" s="22"/>
      <c r="BB240" s="22"/>
      <c r="BC240" s="22"/>
      <c r="BD240" s="13"/>
      <c r="BE240" s="80">
        <v>6606.3798100000004</v>
      </c>
      <c r="BF240" s="80" vm="157">
        <v>12493.66754</v>
      </c>
      <c r="BG240" s="93">
        <v>-5887.28773</v>
      </c>
      <c r="BH240" s="94">
        <v>-0.4712217378244723</v>
      </c>
      <c r="BI240" s="22"/>
      <c r="BJ240" s="30"/>
      <c r="BK240" s="30"/>
      <c r="BL240" s="22"/>
      <c r="BM240" s="22"/>
      <c r="BN240" s="22"/>
      <c r="BO240" s="22"/>
      <c r="BP240" s="22"/>
      <c r="BQ240" s="22"/>
      <c r="BR240" s="22"/>
      <c r="BS240" s="22"/>
      <c r="BT240" s="22"/>
      <c r="BU240" s="13"/>
      <c r="BV240" s="80">
        <v>2161</v>
      </c>
      <c r="BW240" s="80" vm="206">
        <v>4521</v>
      </c>
      <c r="BX240" s="93">
        <v>-2360</v>
      </c>
      <c r="BY240" s="94">
        <v>-0.52200840522008407</v>
      </c>
      <c r="BZ240" s="22"/>
      <c r="CA240" s="30"/>
      <c r="CB240" s="30"/>
      <c r="CC240" s="22"/>
      <c r="CD240" s="22"/>
      <c r="CE240" s="22"/>
      <c r="CF240" s="22"/>
      <c r="CG240" s="22"/>
      <c r="CH240" s="22"/>
      <c r="CI240" s="22"/>
      <c r="CJ240" s="22"/>
      <c r="CK240" s="22"/>
      <c r="CL240" s="13"/>
      <c r="CM240" s="80">
        <v>967.57160000000113</v>
      </c>
      <c r="CN240" s="80" vm="258">
        <v>1008.7336900000001</v>
      </c>
      <c r="CO240" s="93">
        <v>-41.162089999999012</v>
      </c>
      <c r="CP240" s="94">
        <v>-4.080570561690966E-2</v>
      </c>
      <c r="CQ240" s="22"/>
      <c r="CR240" s="30"/>
      <c r="CS240" s="30"/>
      <c r="CT240" s="22"/>
      <c r="CU240" s="22"/>
      <c r="CV240" s="22"/>
      <c r="CW240" s="22"/>
      <c r="CX240" s="22"/>
      <c r="CY240" s="22"/>
      <c r="CZ240" s="22"/>
      <c r="DA240" s="22"/>
      <c r="DB240" s="22"/>
      <c r="DC240" s="13"/>
      <c r="DD240" s="80">
        <v>111.12</v>
      </c>
      <c r="DE240" s="80" vm="309">
        <v>108</v>
      </c>
      <c r="DF240" s="93">
        <v>3.1200000000000045</v>
      </c>
      <c r="DG240" s="94">
        <v>2.8888888888888964E-2</v>
      </c>
      <c r="DH240" s="22"/>
      <c r="DI240" s="30"/>
      <c r="DJ240" s="30"/>
      <c r="DK240" s="22"/>
      <c r="DL240" s="22"/>
      <c r="DM240" s="22"/>
      <c r="DN240" s="22"/>
      <c r="DO240" s="22"/>
      <c r="DP240" s="22"/>
      <c r="DQ240" s="22"/>
      <c r="DR240" s="22"/>
      <c r="DS240" s="22"/>
      <c r="DT240" s="13"/>
      <c r="DU240" s="80">
        <v>1074.46426</v>
      </c>
      <c r="DV240" s="80" vm="361">
        <v>1956</v>
      </c>
      <c r="DW240" s="93">
        <v>-881.53574000000003</v>
      </c>
      <c r="DX240" s="94">
        <v>-0.45068289366053171</v>
      </c>
      <c r="DY240" s="22"/>
      <c r="DZ240" s="30"/>
      <c r="EA240" s="30"/>
      <c r="EB240" s="22"/>
      <c r="EC240" s="22"/>
      <c r="ED240" s="22"/>
      <c r="EE240" s="22"/>
      <c r="EF240" s="22"/>
      <c r="EG240" s="22"/>
      <c r="EH240" s="22"/>
      <c r="EI240" s="22"/>
      <c r="EJ240" s="22"/>
      <c r="EK240" s="13"/>
      <c r="EL240" s="80">
        <v>3581.27</v>
      </c>
      <c r="EM240" s="80" vm="413">
        <v>6011</v>
      </c>
      <c r="EN240" s="93">
        <v>-2429.73</v>
      </c>
      <c r="EO240" s="94">
        <v>-0.40421394110796871</v>
      </c>
      <c r="EP240" s="22"/>
      <c r="EQ240" s="30"/>
      <c r="ER240" s="30"/>
      <c r="ES240" s="22"/>
      <c r="ET240" s="22"/>
      <c r="EU240" s="22"/>
      <c r="EV240" s="22"/>
      <c r="EW240" s="22"/>
      <c r="EX240" s="22"/>
      <c r="EY240" s="22"/>
      <c r="EZ240" s="22"/>
      <c r="FA240" s="22"/>
      <c r="FB240" s="13"/>
      <c r="FC240" s="80">
        <v>0</v>
      </c>
      <c r="FD240" s="80" vm="465">
        <v>0</v>
      </c>
      <c r="FE240" s="93">
        <v>0</v>
      </c>
      <c r="FF240" s="94" t="s">
        <v>589</v>
      </c>
      <c r="FG240" s="22"/>
      <c r="FH240" s="30"/>
      <c r="FI240" s="30"/>
      <c r="FJ240" s="22"/>
      <c r="FK240" s="22"/>
      <c r="FL240" s="22"/>
      <c r="FM240" s="22"/>
      <c r="FN240" s="22"/>
      <c r="FO240" s="22"/>
      <c r="FP240" s="22"/>
      <c r="FQ240" s="22"/>
      <c r="FR240" s="22"/>
      <c r="FS240" s="13"/>
    </row>
    <row r="241" spans="1:175" x14ac:dyDescent="0.2">
      <c r="A241" s="42">
        <v>804</v>
      </c>
      <c r="B241" s="46"/>
      <c r="C241" s="46"/>
      <c r="D241" s="86" t="str">
        <f>VLOOKUP($A241&amp;D$1,TEXTDF,(SPRCODE="DE")*2+(SPRCODE="FR")*3,FALSE)</f>
        <v>SC-Kosten</v>
      </c>
      <c r="E241" s="46"/>
      <c r="F241" s="80">
        <f t="shared" si="138"/>
        <v>40215.185261714963</v>
      </c>
      <c r="G241" s="80">
        <f t="shared" si="139"/>
        <v>45957.312974289765</v>
      </c>
      <c r="H241" s="93">
        <f t="shared" si="136"/>
        <v>-5742.127712574802</v>
      </c>
      <c r="I241" s="94">
        <f t="shared" si="137"/>
        <v>-0.12494480945365893</v>
      </c>
      <c r="J241" s="22"/>
      <c r="K241" s="30"/>
      <c r="L241" s="30"/>
      <c r="M241" s="22"/>
      <c r="N241" s="22"/>
      <c r="O241" s="22"/>
      <c r="P241" s="22"/>
      <c r="Q241" s="22"/>
      <c r="R241" s="22"/>
      <c r="S241" s="22"/>
      <c r="T241" s="22"/>
      <c r="U241" s="22"/>
      <c r="V241" s="13"/>
      <c r="W241" s="80">
        <v>7499.6121999999996</v>
      </c>
      <c r="X241" s="80" vm="54">
        <v>8510.7906199999998</v>
      </c>
      <c r="Y241" s="93">
        <v>-1011.1784200000002</v>
      </c>
      <c r="Z241" s="94">
        <v>-0.11881133788249632</v>
      </c>
      <c r="AA241" s="22"/>
      <c r="AB241" s="30"/>
      <c r="AC241" s="30"/>
      <c r="AD241" s="22"/>
      <c r="AE241" s="22"/>
      <c r="AF241" s="22"/>
      <c r="AG241" s="22"/>
      <c r="AH241" s="22"/>
      <c r="AI241" s="22"/>
      <c r="AJ241" s="22"/>
      <c r="AK241" s="22"/>
      <c r="AL241" s="22"/>
      <c r="AM241" s="13"/>
      <c r="AN241" s="80">
        <v>11751.924849999999</v>
      </c>
      <c r="AO241" s="80" vm="106">
        <v>20368</v>
      </c>
      <c r="AP241" s="93">
        <v>-8616.0751500000006</v>
      </c>
      <c r="AQ241" s="94">
        <v>-0.42302018607619796</v>
      </c>
      <c r="AR241" s="22"/>
      <c r="AS241" s="30"/>
      <c r="AT241" s="30"/>
      <c r="AU241" s="22"/>
      <c r="AV241" s="22"/>
      <c r="AW241" s="22"/>
      <c r="AX241" s="22"/>
      <c r="AY241" s="22"/>
      <c r="AZ241" s="22"/>
      <c r="BA241" s="22"/>
      <c r="BB241" s="22"/>
      <c r="BC241" s="22"/>
      <c r="BD241" s="13"/>
      <c r="BE241" s="80">
        <v>792.45666000000006</v>
      </c>
      <c r="BF241" s="80" vm="158">
        <v>642.20145000000002</v>
      </c>
      <c r="BG241" s="93">
        <v>150.25521000000003</v>
      </c>
      <c r="BH241" s="94">
        <v>0.23396896721425975</v>
      </c>
      <c r="BI241" s="22"/>
      <c r="BJ241" s="30"/>
      <c r="BK241" s="30"/>
      <c r="BL241" s="22"/>
      <c r="BM241" s="22"/>
      <c r="BN241" s="22"/>
      <c r="BO241" s="22"/>
      <c r="BP241" s="22"/>
      <c r="BQ241" s="22"/>
      <c r="BR241" s="22"/>
      <c r="BS241" s="22"/>
      <c r="BT241" s="22"/>
      <c r="BU241" s="13"/>
      <c r="BV241" s="80">
        <v>3752</v>
      </c>
      <c r="BW241" s="80" vm="207">
        <v>1146</v>
      </c>
      <c r="BX241" s="93">
        <v>2606</v>
      </c>
      <c r="BY241" s="94">
        <v>2.2739965095986037</v>
      </c>
      <c r="BZ241" s="22"/>
      <c r="CA241" s="30"/>
      <c r="CB241" s="30"/>
      <c r="CC241" s="22"/>
      <c r="CD241" s="22"/>
      <c r="CE241" s="22"/>
      <c r="CF241" s="22"/>
      <c r="CG241" s="22"/>
      <c r="CH241" s="22"/>
      <c r="CI241" s="22"/>
      <c r="CJ241" s="22"/>
      <c r="CK241" s="22"/>
      <c r="CL241" s="13"/>
      <c r="CM241" s="80">
        <v>9468.0846717149634</v>
      </c>
      <c r="CN241" s="80" vm="259">
        <v>9147.3739829999977</v>
      </c>
      <c r="CO241" s="93">
        <v>320.71068871496573</v>
      </c>
      <c r="CP241" s="94">
        <v>3.5060410704863765E-2</v>
      </c>
      <c r="CQ241" s="22"/>
      <c r="CR241" s="30"/>
      <c r="CS241" s="30"/>
      <c r="CT241" s="22"/>
      <c r="CU241" s="22"/>
      <c r="CV241" s="22"/>
      <c r="CW241" s="22"/>
      <c r="CX241" s="22"/>
      <c r="CY241" s="22"/>
      <c r="CZ241" s="22"/>
      <c r="DA241" s="22"/>
      <c r="DB241" s="22"/>
      <c r="DC241" s="13"/>
      <c r="DD241" s="80">
        <v>0</v>
      </c>
      <c r="DE241" s="80" vm="310">
        <v>0</v>
      </c>
      <c r="DF241" s="93">
        <v>0</v>
      </c>
      <c r="DG241" s="94" t="s">
        <v>589</v>
      </c>
      <c r="DH241" s="22"/>
      <c r="DI241" s="30"/>
      <c r="DJ241" s="30"/>
      <c r="DK241" s="22"/>
      <c r="DL241" s="22"/>
      <c r="DM241" s="22"/>
      <c r="DN241" s="22"/>
      <c r="DO241" s="22"/>
      <c r="DP241" s="22"/>
      <c r="DQ241" s="22"/>
      <c r="DR241" s="22"/>
      <c r="DS241" s="22"/>
      <c r="DT241" s="13"/>
      <c r="DU241" s="80">
        <v>6482.1068800000003</v>
      </c>
      <c r="DV241" s="80" vm="362">
        <v>5662</v>
      </c>
      <c r="DW241" s="93">
        <v>820.10688000000027</v>
      </c>
      <c r="DX241" s="94">
        <v>0.14484402684563769</v>
      </c>
      <c r="DY241" s="22"/>
      <c r="DZ241" s="30"/>
      <c r="EA241" s="30"/>
      <c r="EB241" s="22"/>
      <c r="EC241" s="22"/>
      <c r="ED241" s="22"/>
      <c r="EE241" s="22"/>
      <c r="EF241" s="22"/>
      <c r="EG241" s="22"/>
      <c r="EH241" s="22"/>
      <c r="EI241" s="22"/>
      <c r="EJ241" s="22"/>
      <c r="EK241" s="13"/>
      <c r="EL241" s="80">
        <v>0</v>
      </c>
      <c r="EM241" s="80" vm="414">
        <v>0</v>
      </c>
      <c r="EN241" s="93">
        <v>0</v>
      </c>
      <c r="EO241" s="94" t="s">
        <v>589</v>
      </c>
      <c r="EP241" s="22"/>
      <c r="EQ241" s="30"/>
      <c r="ER241" s="30"/>
      <c r="ES241" s="22"/>
      <c r="ET241" s="22"/>
      <c r="EU241" s="22"/>
      <c r="EV241" s="22"/>
      <c r="EW241" s="22"/>
      <c r="EX241" s="22"/>
      <c r="EY241" s="22"/>
      <c r="EZ241" s="22"/>
      <c r="FA241" s="22"/>
      <c r="FB241" s="13"/>
      <c r="FC241" s="80">
        <v>469</v>
      </c>
      <c r="FD241" s="80" vm="466">
        <v>480.94692128976942</v>
      </c>
      <c r="FE241" s="93">
        <v>-11.946921289769421</v>
      </c>
      <c r="FF241" s="94">
        <v>-2.4840415357543E-2</v>
      </c>
      <c r="FG241" s="22"/>
      <c r="FH241" s="30"/>
      <c r="FI241" s="30"/>
      <c r="FJ241" s="22"/>
      <c r="FK241" s="22"/>
      <c r="FL241" s="22"/>
      <c r="FM241" s="22"/>
      <c r="FN241" s="22"/>
      <c r="FO241" s="22"/>
      <c r="FP241" s="22"/>
      <c r="FQ241" s="22"/>
      <c r="FR241" s="22"/>
      <c r="FS241" s="13"/>
    </row>
    <row r="242" spans="1:175" x14ac:dyDescent="0.2">
      <c r="A242" s="42">
        <v>805</v>
      </c>
      <c r="B242" s="46"/>
      <c r="C242" s="67" t="str">
        <f>VLOOKUP($A242&amp;C$1,TEXTDF,(SPRCODE="DE")*2+(SPRCODE="FR")*3,FALSE)</f>
        <v>Aktivierte Kosten</v>
      </c>
      <c r="D242" s="67"/>
      <c r="E242" s="67"/>
      <c r="F242" s="68">
        <f t="shared" si="138"/>
        <v>-92955.070240000103</v>
      </c>
      <c r="G242" s="68">
        <f t="shared" si="139"/>
        <v>-59714.517509999998</v>
      </c>
      <c r="H242" s="69">
        <f t="shared" si="136"/>
        <v>-33240.552730000105</v>
      </c>
      <c r="I242" s="70">
        <f t="shared" si="137"/>
        <v>0.55665781314290164</v>
      </c>
      <c r="J242" s="22"/>
      <c r="K242" s="30"/>
      <c r="L242" s="30"/>
      <c r="M242" s="22"/>
      <c r="N242" s="22"/>
      <c r="O242" s="22"/>
      <c r="P242" s="22"/>
      <c r="Q242" s="22"/>
      <c r="R242" s="22"/>
      <c r="S242" s="22"/>
      <c r="T242" s="22"/>
      <c r="U242" s="22"/>
      <c r="V242" s="13"/>
      <c r="W242" s="68">
        <v>-75498.794170000096</v>
      </c>
      <c r="X242" s="68">
        <v>-38356.905769999998</v>
      </c>
      <c r="Y242" s="69">
        <v>-37141.888400000098</v>
      </c>
      <c r="Z242" s="70">
        <v>0.96832337370262556</v>
      </c>
      <c r="AA242" s="22"/>
      <c r="AB242" s="30"/>
      <c r="AC242" s="30"/>
      <c r="AD242" s="22"/>
      <c r="AE242" s="22"/>
      <c r="AF242" s="22"/>
      <c r="AG242" s="22"/>
      <c r="AH242" s="22"/>
      <c r="AI242" s="22"/>
      <c r="AJ242" s="22"/>
      <c r="AK242" s="22"/>
      <c r="AL242" s="22"/>
      <c r="AM242" s="13"/>
      <c r="AN242" s="68">
        <v>-5167.0233800000096</v>
      </c>
      <c r="AO242" s="68">
        <v>-1955</v>
      </c>
      <c r="AP242" s="69">
        <v>-3212.0233800000096</v>
      </c>
      <c r="AQ242" s="70">
        <v>1.6429787109974474</v>
      </c>
      <c r="AR242" s="22"/>
      <c r="AS242" s="30"/>
      <c r="AT242" s="30"/>
      <c r="AU242" s="22"/>
      <c r="AV242" s="22"/>
      <c r="AW242" s="22"/>
      <c r="AX242" s="22"/>
      <c r="AY242" s="22"/>
      <c r="AZ242" s="22"/>
      <c r="BA242" s="22"/>
      <c r="BB242" s="22"/>
      <c r="BC242" s="22"/>
      <c r="BD242" s="13"/>
      <c r="BE242" s="68">
        <v>-517.76508000000001</v>
      </c>
      <c r="BF242" s="68">
        <v>-773.53922</v>
      </c>
      <c r="BG242" s="69">
        <v>255.77413999999999</v>
      </c>
      <c r="BH242" s="70">
        <v>-0.3306543913830251</v>
      </c>
      <c r="BI242" s="22"/>
      <c r="BJ242" s="30"/>
      <c r="BK242" s="30"/>
      <c r="BL242" s="22"/>
      <c r="BM242" s="22"/>
      <c r="BN242" s="22"/>
      <c r="BO242" s="22"/>
      <c r="BP242" s="22"/>
      <c r="BQ242" s="22"/>
      <c r="BR242" s="22"/>
      <c r="BS242" s="22"/>
      <c r="BT242" s="22"/>
      <c r="BU242" s="13"/>
      <c r="BV242" s="68">
        <v>-2161</v>
      </c>
      <c r="BW242" s="68">
        <v>-4521</v>
      </c>
      <c r="BX242" s="69">
        <v>2360</v>
      </c>
      <c r="BY242" s="70">
        <v>-0.52200840522008407</v>
      </c>
      <c r="BZ242" s="22"/>
      <c r="CA242" s="30"/>
      <c r="CB242" s="30"/>
      <c r="CC242" s="22"/>
      <c r="CD242" s="22"/>
      <c r="CE242" s="22"/>
      <c r="CF242" s="22"/>
      <c r="CG242" s="22"/>
      <c r="CH242" s="22"/>
      <c r="CI242" s="22"/>
      <c r="CJ242" s="22"/>
      <c r="CK242" s="22"/>
      <c r="CL242" s="13"/>
      <c r="CM242" s="68">
        <v>-5676.6556100000007</v>
      </c>
      <c r="CN242" s="68">
        <v>-4720.0725199999997</v>
      </c>
      <c r="CO242" s="69">
        <v>-956.58309000000099</v>
      </c>
      <c r="CP242" s="70">
        <v>0.20266279510468221</v>
      </c>
      <c r="CQ242" s="22"/>
      <c r="CR242" s="30"/>
      <c r="CS242" s="30"/>
      <c r="CT242" s="22"/>
      <c r="CU242" s="22"/>
      <c r="CV242" s="22"/>
      <c r="CW242" s="22"/>
      <c r="CX242" s="22"/>
      <c r="CY242" s="22"/>
      <c r="CZ242" s="22"/>
      <c r="DA242" s="22"/>
      <c r="DB242" s="22"/>
      <c r="DC242" s="13"/>
      <c r="DD242" s="68">
        <v>0</v>
      </c>
      <c r="DE242" s="68">
        <v>0</v>
      </c>
      <c r="DF242" s="69">
        <v>0</v>
      </c>
      <c r="DG242" s="70" t="s">
        <v>589</v>
      </c>
      <c r="DH242" s="22"/>
      <c r="DI242" s="30"/>
      <c r="DJ242" s="30"/>
      <c r="DK242" s="22"/>
      <c r="DL242" s="22"/>
      <c r="DM242" s="22"/>
      <c r="DN242" s="22"/>
      <c r="DO242" s="22"/>
      <c r="DP242" s="22"/>
      <c r="DQ242" s="22"/>
      <c r="DR242" s="22"/>
      <c r="DS242" s="22"/>
      <c r="DT242" s="13"/>
      <c r="DU242" s="68">
        <v>-2177</v>
      </c>
      <c r="DV242" s="68">
        <v>-7652</v>
      </c>
      <c r="DW242" s="69">
        <v>5475</v>
      </c>
      <c r="DX242" s="70">
        <v>-0.7154992158912703</v>
      </c>
      <c r="DY242" s="22"/>
      <c r="DZ242" s="30"/>
      <c r="EA242" s="30"/>
      <c r="EB242" s="22"/>
      <c r="EC242" s="22"/>
      <c r="ED242" s="22"/>
      <c r="EE242" s="22"/>
      <c r="EF242" s="22"/>
      <c r="EG242" s="22"/>
      <c r="EH242" s="22"/>
      <c r="EI242" s="22"/>
      <c r="EJ242" s="22"/>
      <c r="EK242" s="13"/>
      <c r="EL242" s="68">
        <v>-1756.8320000000001</v>
      </c>
      <c r="EM242" s="68">
        <v>-1736</v>
      </c>
      <c r="EN242" s="69">
        <v>-20.832000000000107</v>
      </c>
      <c r="EO242" s="70">
        <v>1.2000000000000011E-2</v>
      </c>
      <c r="EP242" s="22"/>
      <c r="EQ242" s="30"/>
      <c r="ER242" s="30"/>
      <c r="ES242" s="22"/>
      <c r="ET242" s="22"/>
      <c r="EU242" s="22"/>
      <c r="EV242" s="22"/>
      <c r="EW242" s="22"/>
      <c r="EX242" s="22"/>
      <c r="EY242" s="22"/>
      <c r="EZ242" s="22"/>
      <c r="FA242" s="22"/>
      <c r="FB242" s="13"/>
      <c r="FC242" s="68">
        <v>0</v>
      </c>
      <c r="FD242" s="68">
        <v>0</v>
      </c>
      <c r="FE242" s="69">
        <v>0</v>
      </c>
      <c r="FF242" s="70" t="s">
        <v>589</v>
      </c>
      <c r="FG242" s="22"/>
      <c r="FH242" s="30"/>
      <c r="FI242" s="30"/>
      <c r="FJ242" s="22"/>
      <c r="FK242" s="22"/>
      <c r="FL242" s="22"/>
      <c r="FM242" s="22"/>
      <c r="FN242" s="22"/>
      <c r="FO242" s="22"/>
      <c r="FP242" s="22"/>
      <c r="FQ242" s="22"/>
      <c r="FR242" s="22"/>
      <c r="FS242" s="13"/>
    </row>
    <row r="243" spans="1:175" x14ac:dyDescent="0.2">
      <c r="A243" s="42">
        <v>806</v>
      </c>
      <c r="B243" s="46"/>
      <c r="C243" s="67" t="str">
        <f>VLOOKUP($A243&amp;C$1,TEXTDF,(SPRCODE="DE")*2+(SPRCODE="FR")*3,FALSE)</f>
        <v>Unterhalts- und Instandhaltungskosten Liegenschaften</v>
      </c>
      <c r="D243" s="67"/>
      <c r="E243" s="67"/>
      <c r="F243" s="68">
        <f t="shared" si="138"/>
        <v>-243082.21256000001</v>
      </c>
      <c r="G243" s="68">
        <f t="shared" si="139"/>
        <v>-279815.304</v>
      </c>
      <c r="H243" s="69">
        <f t="shared" si="136"/>
        <v>36733.091439999989</v>
      </c>
      <c r="I243" s="70">
        <f t="shared" si="137"/>
        <v>-0.13127620582182309</v>
      </c>
      <c r="J243" s="22"/>
      <c r="K243" s="38"/>
      <c r="L243" s="30"/>
      <c r="M243" s="22"/>
      <c r="N243" s="22"/>
      <c r="O243" s="22"/>
      <c r="P243" s="22"/>
      <c r="Q243" s="22"/>
      <c r="R243" s="22"/>
      <c r="S243" s="22"/>
      <c r="T243" s="22"/>
      <c r="U243" s="22"/>
      <c r="V243" s="13"/>
      <c r="W243" s="68">
        <v>-114067.64059000001</v>
      </c>
      <c r="X243" s="68">
        <v>-101105.24235</v>
      </c>
      <c r="Y243" s="69">
        <v>-12962.39824000001</v>
      </c>
      <c r="Z243" s="70">
        <v>0.12820698451152079</v>
      </c>
      <c r="AA243" s="22"/>
      <c r="AB243" s="38"/>
      <c r="AC243" s="30"/>
      <c r="AD243" s="22"/>
      <c r="AE243" s="22"/>
      <c r="AF243" s="22"/>
      <c r="AG243" s="22"/>
      <c r="AH243" s="22"/>
      <c r="AI243" s="22"/>
      <c r="AJ243" s="22"/>
      <c r="AK243" s="22"/>
      <c r="AL243" s="22"/>
      <c r="AM243" s="13"/>
      <c r="AN243" s="68">
        <v>-36162.005799999999</v>
      </c>
      <c r="AO243" s="68">
        <v>-80425.152669999996</v>
      </c>
      <c r="AP243" s="69">
        <v>44263.146869999997</v>
      </c>
      <c r="AQ243" s="70">
        <v>-0.55036447430345925</v>
      </c>
      <c r="AR243" s="22"/>
      <c r="AS243" s="38"/>
      <c r="AT243" s="30"/>
      <c r="AU243" s="22"/>
      <c r="AV243" s="22"/>
      <c r="AW243" s="22"/>
      <c r="AX243" s="22"/>
      <c r="AY243" s="22"/>
      <c r="AZ243" s="22"/>
      <c r="BA243" s="22"/>
      <c r="BB243" s="22"/>
      <c r="BC243" s="22"/>
      <c r="BD243" s="13"/>
      <c r="BE243" s="68">
        <v>-27040.112499999999</v>
      </c>
      <c r="BF243" s="68">
        <v>-32519.124779999998</v>
      </c>
      <c r="BG243" s="69">
        <v>5479.012279999999</v>
      </c>
      <c r="BH243" s="70">
        <v>-0.16848584693059498</v>
      </c>
      <c r="BI243" s="22"/>
      <c r="BJ243" s="38"/>
      <c r="BK243" s="30"/>
      <c r="BL243" s="22"/>
      <c r="BM243" s="22"/>
      <c r="BN243" s="22"/>
      <c r="BO243" s="22"/>
      <c r="BP243" s="22"/>
      <c r="BQ243" s="22"/>
      <c r="BR243" s="22"/>
      <c r="BS243" s="22"/>
      <c r="BT243" s="22"/>
      <c r="BU243" s="13"/>
      <c r="BV243" s="68">
        <v>-30152.228130000007</v>
      </c>
      <c r="BW243" s="68">
        <v>-32195.01929</v>
      </c>
      <c r="BX243" s="69">
        <v>2042.7911599999934</v>
      </c>
      <c r="BY243" s="70">
        <v>-6.3450533810815224E-2</v>
      </c>
      <c r="BZ243" s="22"/>
      <c r="CA243" s="38"/>
      <c r="CB243" s="30"/>
      <c r="CC243" s="22"/>
      <c r="CD243" s="22"/>
      <c r="CE243" s="22"/>
      <c r="CF243" s="22"/>
      <c r="CG243" s="22"/>
      <c r="CH243" s="22"/>
      <c r="CI243" s="22"/>
      <c r="CJ243" s="22"/>
      <c r="CK243" s="22"/>
      <c r="CL243" s="13"/>
      <c r="CM243" s="68">
        <v>-24587.94297</v>
      </c>
      <c r="CN243" s="68">
        <v>-21941.724989999999</v>
      </c>
      <c r="CO243" s="69">
        <v>-2646.2179800000013</v>
      </c>
      <c r="CP243" s="70">
        <v>0.12060209401065869</v>
      </c>
      <c r="CQ243" s="22"/>
      <c r="CR243" s="38"/>
      <c r="CS243" s="30"/>
      <c r="CT243" s="22"/>
      <c r="CU243" s="22"/>
      <c r="CV243" s="22"/>
      <c r="CW243" s="22"/>
      <c r="CX243" s="22"/>
      <c r="CY243" s="22"/>
      <c r="CZ243" s="22"/>
      <c r="DA243" s="22"/>
      <c r="DB243" s="22"/>
      <c r="DC243" s="13"/>
      <c r="DD243" s="68">
        <v>-3346.6728499999999</v>
      </c>
      <c r="DE243" s="68">
        <v>-3350.6957000000002</v>
      </c>
      <c r="DF243" s="69">
        <v>4.0228500000002896</v>
      </c>
      <c r="DG243" s="70">
        <v>-1.2006014154016809E-3</v>
      </c>
      <c r="DH243" s="22"/>
      <c r="DI243" s="38"/>
      <c r="DJ243" s="30"/>
      <c r="DK243" s="22"/>
      <c r="DL243" s="22"/>
      <c r="DM243" s="22"/>
      <c r="DN243" s="22"/>
      <c r="DO243" s="22"/>
      <c r="DP243" s="22"/>
      <c r="DQ243" s="22"/>
      <c r="DR243" s="22"/>
      <c r="DS243" s="22"/>
      <c r="DT243" s="13"/>
      <c r="DU243" s="68">
        <v>-5689.8037199999999</v>
      </c>
      <c r="DV243" s="68">
        <v>-5477.0913200000005</v>
      </c>
      <c r="DW243" s="69">
        <v>-212.71239999999943</v>
      </c>
      <c r="DX243" s="70">
        <v>3.883674519416247E-2</v>
      </c>
      <c r="DY243" s="22"/>
      <c r="DZ243" s="38"/>
      <c r="EA243" s="30"/>
      <c r="EB243" s="22"/>
      <c r="EC243" s="22"/>
      <c r="ED243" s="22"/>
      <c r="EE243" s="22"/>
      <c r="EF243" s="22"/>
      <c r="EG243" s="22"/>
      <c r="EH243" s="22"/>
      <c r="EI243" s="22"/>
      <c r="EJ243" s="22"/>
      <c r="EK243" s="13"/>
      <c r="EL243" s="68">
        <v>-1873</v>
      </c>
      <c r="EM243" s="68">
        <v>-2643.819</v>
      </c>
      <c r="EN243" s="69">
        <v>770.81899999999996</v>
      </c>
      <c r="EO243" s="70">
        <v>-0.29155513293459201</v>
      </c>
      <c r="EP243" s="22"/>
      <c r="EQ243" s="38"/>
      <c r="ER243" s="30"/>
      <c r="ES243" s="22"/>
      <c r="ET243" s="22"/>
      <c r="EU243" s="22"/>
      <c r="EV243" s="22"/>
      <c r="EW243" s="22"/>
      <c r="EX243" s="22"/>
      <c r="EY243" s="22"/>
      <c r="EZ243" s="22"/>
      <c r="FA243" s="22"/>
      <c r="FB243" s="13"/>
      <c r="FC243" s="68">
        <v>-162.80600000000001</v>
      </c>
      <c r="FD243" s="68">
        <v>-157.43389999999999</v>
      </c>
      <c r="FE243" s="69">
        <v>-5.3721000000000174</v>
      </c>
      <c r="FF243" s="70">
        <v>3.4122892210635802E-2</v>
      </c>
      <c r="FG243" s="22"/>
      <c r="FH243" s="38"/>
      <c r="FI243" s="30"/>
      <c r="FJ243" s="22"/>
      <c r="FK243" s="22"/>
      <c r="FL243" s="22"/>
      <c r="FM243" s="22"/>
      <c r="FN243" s="22"/>
      <c r="FO243" s="22"/>
      <c r="FP243" s="22"/>
      <c r="FQ243" s="22"/>
      <c r="FR243" s="22"/>
      <c r="FS243" s="13"/>
    </row>
    <row r="244" spans="1:175" x14ac:dyDescent="0.2">
      <c r="A244" s="42"/>
      <c r="B244" s="22"/>
      <c r="C244" s="22"/>
      <c r="D244" s="22"/>
      <c r="E244" s="22"/>
      <c r="F244" s="22"/>
      <c r="G244" s="30"/>
      <c r="H244" s="32"/>
      <c r="I244" s="33"/>
      <c r="J244" s="22"/>
      <c r="K244" s="30"/>
      <c r="L244" s="30"/>
      <c r="M244" s="22"/>
      <c r="N244" s="22"/>
      <c r="O244" s="22"/>
      <c r="P244" s="22"/>
      <c r="Q244" s="22"/>
      <c r="R244" s="22"/>
      <c r="S244" s="22"/>
      <c r="T244" s="22"/>
      <c r="U244" s="22"/>
      <c r="V244" s="13"/>
      <c r="W244" s="22"/>
      <c r="X244" s="30"/>
      <c r="Y244" s="32"/>
      <c r="Z244" s="33"/>
      <c r="AA244" s="22"/>
      <c r="AB244" s="30"/>
      <c r="AC244" s="30"/>
      <c r="AD244" s="22"/>
      <c r="AE244" s="22"/>
      <c r="AF244" s="22"/>
      <c r="AG244" s="22"/>
      <c r="AH244" s="22"/>
      <c r="AI244" s="22"/>
      <c r="AJ244" s="22"/>
      <c r="AK244" s="22"/>
      <c r="AL244" s="22"/>
      <c r="AM244" s="13"/>
      <c r="AN244" s="22"/>
      <c r="AO244" s="30"/>
      <c r="AP244" s="32"/>
      <c r="AQ244" s="33"/>
      <c r="AR244" s="22"/>
      <c r="AS244" s="30"/>
      <c r="AT244" s="30"/>
      <c r="AU244" s="22"/>
      <c r="AV244" s="22"/>
      <c r="AW244" s="22"/>
      <c r="AX244" s="22"/>
      <c r="AY244" s="22"/>
      <c r="AZ244" s="22"/>
      <c r="BA244" s="22"/>
      <c r="BB244" s="22"/>
      <c r="BC244" s="22"/>
      <c r="BD244" s="13"/>
      <c r="BE244" s="22"/>
      <c r="BF244" s="30"/>
      <c r="BG244" s="32"/>
      <c r="BH244" s="33"/>
      <c r="BI244" s="22"/>
      <c r="BJ244" s="30"/>
      <c r="BK244" s="30"/>
      <c r="BL244" s="22"/>
      <c r="BM244" s="22"/>
      <c r="BN244" s="22"/>
      <c r="BO244" s="22"/>
      <c r="BP244" s="22"/>
      <c r="BQ244" s="22"/>
      <c r="BR244" s="22"/>
      <c r="BS244" s="22"/>
      <c r="BT244" s="22"/>
      <c r="BU244" s="13"/>
      <c r="BV244" s="22"/>
      <c r="BW244" s="30"/>
      <c r="BX244" s="32"/>
      <c r="BY244" s="33"/>
      <c r="BZ244" s="22"/>
      <c r="CA244" s="30"/>
      <c r="CB244" s="30"/>
      <c r="CC244" s="22"/>
      <c r="CD244" s="22"/>
      <c r="CE244" s="22"/>
      <c r="CF244" s="22"/>
      <c r="CG244" s="22"/>
      <c r="CH244" s="22"/>
      <c r="CI244" s="22"/>
      <c r="CJ244" s="22"/>
      <c r="CK244" s="22"/>
      <c r="CL244" s="13"/>
      <c r="CM244" s="22"/>
      <c r="CN244" s="30"/>
      <c r="CO244" s="32"/>
      <c r="CP244" s="33"/>
      <c r="CQ244" s="22"/>
      <c r="CR244" s="30"/>
      <c r="CS244" s="30"/>
      <c r="CT244" s="22"/>
      <c r="CU244" s="22"/>
      <c r="CV244" s="22"/>
      <c r="CW244" s="22"/>
      <c r="CX244" s="22"/>
      <c r="CY244" s="22"/>
      <c r="CZ244" s="22"/>
      <c r="DA244" s="22"/>
      <c r="DB244" s="22"/>
      <c r="DC244" s="13"/>
      <c r="DD244" s="22"/>
      <c r="DE244" s="30"/>
      <c r="DF244" s="32"/>
      <c r="DG244" s="33"/>
      <c r="DH244" s="22"/>
      <c r="DI244" s="30"/>
      <c r="DJ244" s="30"/>
      <c r="DK244" s="22"/>
      <c r="DL244" s="22"/>
      <c r="DM244" s="22"/>
      <c r="DN244" s="22"/>
      <c r="DO244" s="22"/>
      <c r="DP244" s="22"/>
      <c r="DQ244" s="22"/>
      <c r="DR244" s="22"/>
      <c r="DS244" s="22"/>
      <c r="DT244" s="13"/>
      <c r="DU244" s="22"/>
      <c r="DV244" s="30"/>
      <c r="DW244" s="32"/>
      <c r="DX244" s="33"/>
      <c r="DY244" s="22"/>
      <c r="DZ244" s="30"/>
      <c r="EA244" s="30"/>
      <c r="EB244" s="22"/>
      <c r="EC244" s="22"/>
      <c r="ED244" s="22"/>
      <c r="EE244" s="22"/>
      <c r="EF244" s="22"/>
      <c r="EG244" s="22"/>
      <c r="EH244" s="22"/>
      <c r="EI244" s="22"/>
      <c r="EJ244" s="22"/>
      <c r="EK244" s="13"/>
      <c r="EL244" s="22"/>
      <c r="EM244" s="30"/>
      <c r="EN244" s="32"/>
      <c r="EO244" s="33"/>
      <c r="EP244" s="22"/>
      <c r="EQ244" s="30"/>
      <c r="ER244" s="30"/>
      <c r="ES244" s="22"/>
      <c r="ET244" s="22"/>
      <c r="EU244" s="22"/>
      <c r="EV244" s="22"/>
      <c r="EW244" s="22"/>
      <c r="EX244" s="22"/>
      <c r="EY244" s="22"/>
      <c r="EZ244" s="22"/>
      <c r="FA244" s="22"/>
      <c r="FB244" s="13"/>
      <c r="FC244" s="22"/>
      <c r="FD244" s="30"/>
      <c r="FE244" s="32"/>
      <c r="FF244" s="33"/>
      <c r="FG244" s="22"/>
      <c r="FH244" s="30"/>
      <c r="FI244" s="30"/>
      <c r="FJ244" s="22"/>
      <c r="FK244" s="22"/>
      <c r="FL244" s="22"/>
      <c r="FM244" s="22"/>
      <c r="FN244" s="22"/>
      <c r="FO244" s="22"/>
      <c r="FP244" s="22"/>
      <c r="FQ244" s="22"/>
      <c r="FR244" s="22"/>
      <c r="FS244" s="13"/>
    </row>
    <row r="245" spans="1:175" ht="15.75" x14ac:dyDescent="0.25">
      <c r="A245" s="42"/>
      <c r="B245" s="23"/>
      <c r="C245" s="24"/>
      <c r="D245" s="24"/>
      <c r="E245" s="24"/>
      <c r="F245" s="25"/>
      <c r="G245" s="25"/>
      <c r="H245" s="26"/>
      <c r="I245" s="26"/>
      <c r="J245" s="24"/>
      <c r="K245" s="25"/>
      <c r="L245" s="25"/>
      <c r="M245" s="26"/>
      <c r="N245" s="26"/>
      <c r="O245" s="24"/>
      <c r="P245" s="25"/>
      <c r="Q245" s="25"/>
      <c r="R245" s="26"/>
      <c r="S245" s="26"/>
      <c r="T245" s="22"/>
      <c r="U245" s="22"/>
      <c r="V245" s="13"/>
      <c r="W245" s="25"/>
      <c r="X245" s="25"/>
      <c r="Y245" s="26"/>
      <c r="Z245" s="26"/>
      <c r="AA245" s="24"/>
      <c r="AB245" s="25"/>
      <c r="AC245" s="25"/>
      <c r="AD245" s="26"/>
      <c r="AE245" s="26"/>
      <c r="AF245" s="24"/>
      <c r="AG245" s="25"/>
      <c r="AH245" s="25"/>
      <c r="AI245" s="26"/>
      <c r="AJ245" s="26"/>
      <c r="AK245" s="22"/>
      <c r="AL245" s="22"/>
      <c r="AM245" s="13"/>
      <c r="AN245" s="25"/>
      <c r="AO245" s="25"/>
      <c r="AP245" s="26"/>
      <c r="AQ245" s="26"/>
      <c r="AR245" s="24"/>
      <c r="AS245" s="25"/>
      <c r="AT245" s="25"/>
      <c r="AU245" s="26"/>
      <c r="AV245" s="26"/>
      <c r="AW245" s="24"/>
      <c r="AX245" s="25"/>
      <c r="AY245" s="25"/>
      <c r="AZ245" s="26"/>
      <c r="BA245" s="26"/>
      <c r="BB245" s="22"/>
      <c r="BC245" s="22"/>
      <c r="BD245" s="13"/>
      <c r="BE245" s="25"/>
      <c r="BF245" s="25"/>
      <c r="BG245" s="26"/>
      <c r="BH245" s="26"/>
      <c r="BI245" s="24"/>
      <c r="BJ245" s="25"/>
      <c r="BK245" s="25"/>
      <c r="BL245" s="26"/>
      <c r="BM245" s="26"/>
      <c r="BN245" s="24"/>
      <c r="BO245" s="25"/>
      <c r="BP245" s="25"/>
      <c r="BQ245" s="26"/>
      <c r="BR245" s="26"/>
      <c r="BS245" s="22"/>
      <c r="BT245" s="22"/>
      <c r="BU245" s="13"/>
      <c r="BV245" s="25"/>
      <c r="BW245" s="25"/>
      <c r="BX245" s="26"/>
      <c r="BY245" s="26"/>
      <c r="BZ245" s="24"/>
      <c r="CA245" s="25"/>
      <c r="CB245" s="25"/>
      <c r="CC245" s="26"/>
      <c r="CD245" s="26"/>
      <c r="CE245" s="24"/>
      <c r="CF245" s="25"/>
      <c r="CG245" s="25"/>
      <c r="CH245" s="26"/>
      <c r="CI245" s="26"/>
      <c r="CJ245" s="22"/>
      <c r="CK245" s="22"/>
      <c r="CL245" s="13"/>
      <c r="CM245" s="25"/>
      <c r="CN245" s="25"/>
      <c r="CO245" s="26"/>
      <c r="CP245" s="26"/>
      <c r="CQ245" s="24"/>
      <c r="CR245" s="25"/>
      <c r="CS245" s="25"/>
      <c r="CT245" s="26"/>
      <c r="CU245" s="26"/>
      <c r="CV245" s="24"/>
      <c r="CW245" s="25"/>
      <c r="CX245" s="25"/>
      <c r="CY245" s="26"/>
      <c r="CZ245" s="26"/>
      <c r="DA245" s="22"/>
      <c r="DB245" s="22"/>
      <c r="DC245" s="13"/>
      <c r="DD245" s="25"/>
      <c r="DE245" s="25"/>
      <c r="DF245" s="26"/>
      <c r="DG245" s="26"/>
      <c r="DH245" s="24"/>
      <c r="DI245" s="25"/>
      <c r="DJ245" s="25"/>
      <c r="DK245" s="26"/>
      <c r="DL245" s="26"/>
      <c r="DM245" s="24"/>
      <c r="DN245" s="25"/>
      <c r="DO245" s="25"/>
      <c r="DP245" s="26"/>
      <c r="DQ245" s="26"/>
      <c r="DR245" s="22"/>
      <c r="DS245" s="22"/>
      <c r="DT245" s="13"/>
      <c r="DU245" s="25"/>
      <c r="DV245" s="25"/>
      <c r="DW245" s="26"/>
      <c r="DX245" s="26"/>
      <c r="DY245" s="24"/>
      <c r="DZ245" s="25"/>
      <c r="EA245" s="25"/>
      <c r="EB245" s="26"/>
      <c r="EC245" s="26"/>
      <c r="ED245" s="24"/>
      <c r="EE245" s="25"/>
      <c r="EF245" s="25"/>
      <c r="EG245" s="26"/>
      <c r="EH245" s="26"/>
      <c r="EI245" s="22"/>
      <c r="EJ245" s="22"/>
      <c r="EK245" s="13"/>
      <c r="EL245" s="25"/>
      <c r="EM245" s="25"/>
      <c r="EN245" s="26"/>
      <c r="EO245" s="26"/>
      <c r="EP245" s="24"/>
      <c r="EQ245" s="25"/>
      <c r="ER245" s="25"/>
      <c r="ES245" s="26"/>
      <c r="ET245" s="26"/>
      <c r="EU245" s="24"/>
      <c r="EV245" s="25"/>
      <c r="EW245" s="25"/>
      <c r="EX245" s="26"/>
      <c r="EY245" s="26"/>
      <c r="EZ245" s="22"/>
      <c r="FA245" s="22"/>
      <c r="FB245" s="13"/>
      <c r="FC245" s="25"/>
      <c r="FD245" s="25"/>
      <c r="FE245" s="26"/>
      <c r="FF245" s="26"/>
      <c r="FG245" s="24"/>
      <c r="FH245" s="25"/>
      <c r="FI245" s="25"/>
      <c r="FJ245" s="26"/>
      <c r="FK245" s="26"/>
      <c r="FL245" s="24"/>
      <c r="FM245" s="25"/>
      <c r="FN245" s="25"/>
      <c r="FO245" s="26"/>
      <c r="FP245" s="26"/>
      <c r="FQ245" s="22"/>
      <c r="FR245" s="22"/>
      <c r="FS245" s="13"/>
    </row>
    <row r="246" spans="1:175" x14ac:dyDescent="0.2">
      <c r="A246" s="42"/>
      <c r="B246" s="22"/>
      <c r="C246" s="22"/>
      <c r="D246" s="22"/>
      <c r="E246" s="22"/>
      <c r="F246" s="22"/>
      <c r="G246" s="22"/>
      <c r="H246" s="32"/>
      <c r="I246" s="33"/>
      <c r="J246" s="22"/>
      <c r="K246" s="30"/>
      <c r="L246" s="30"/>
      <c r="M246" s="22"/>
      <c r="N246" s="22"/>
      <c r="O246" s="22"/>
      <c r="P246" s="22"/>
      <c r="Q246" s="22"/>
      <c r="R246" s="22"/>
      <c r="S246" s="22"/>
      <c r="T246" s="22"/>
      <c r="U246" s="22"/>
      <c r="V246" s="13"/>
      <c r="W246" s="22"/>
      <c r="X246" s="22"/>
      <c r="Y246" s="32"/>
      <c r="Z246" s="33"/>
      <c r="AA246" s="22"/>
      <c r="AB246" s="30"/>
      <c r="AC246" s="30"/>
      <c r="AD246" s="22"/>
      <c r="AE246" s="22"/>
      <c r="AF246" s="22"/>
      <c r="AG246" s="22"/>
      <c r="AH246" s="22"/>
      <c r="AI246" s="22"/>
      <c r="AJ246" s="22"/>
      <c r="AK246" s="22"/>
      <c r="AL246" s="22"/>
      <c r="AM246" s="13"/>
      <c r="AN246" s="22"/>
      <c r="AO246" s="22"/>
      <c r="AP246" s="32"/>
      <c r="AQ246" s="33"/>
      <c r="AR246" s="22"/>
      <c r="AS246" s="30"/>
      <c r="AT246" s="30"/>
      <c r="AU246" s="22"/>
      <c r="AV246" s="22"/>
      <c r="AW246" s="22"/>
      <c r="AX246" s="22"/>
      <c r="AY246" s="22"/>
      <c r="AZ246" s="22"/>
      <c r="BA246" s="22"/>
      <c r="BB246" s="22"/>
      <c r="BC246" s="22"/>
      <c r="BD246" s="13"/>
      <c r="BE246" s="22"/>
      <c r="BF246" s="22"/>
      <c r="BG246" s="32"/>
      <c r="BH246" s="33"/>
      <c r="BI246" s="22"/>
      <c r="BJ246" s="30"/>
      <c r="BK246" s="30"/>
      <c r="BL246" s="22"/>
      <c r="BM246" s="22"/>
      <c r="BN246" s="22"/>
      <c r="BO246" s="22"/>
      <c r="BP246" s="22"/>
      <c r="BQ246" s="22"/>
      <c r="BR246" s="22"/>
      <c r="BS246" s="22"/>
      <c r="BT246" s="22"/>
      <c r="BU246" s="13"/>
      <c r="BV246" s="22"/>
      <c r="BW246" s="22"/>
      <c r="BX246" s="32"/>
      <c r="BY246" s="33"/>
      <c r="BZ246" s="22"/>
      <c r="CA246" s="30"/>
      <c r="CB246" s="30"/>
      <c r="CC246" s="22"/>
      <c r="CD246" s="22"/>
      <c r="CE246" s="22"/>
      <c r="CF246" s="22"/>
      <c r="CG246" s="22"/>
      <c r="CH246" s="22"/>
      <c r="CI246" s="22"/>
      <c r="CJ246" s="22"/>
      <c r="CK246" s="22"/>
      <c r="CL246" s="13"/>
      <c r="CM246" s="22"/>
      <c r="CN246" s="22"/>
      <c r="CO246" s="32"/>
      <c r="CP246" s="33"/>
      <c r="CQ246" s="22"/>
      <c r="CR246" s="30"/>
      <c r="CS246" s="30"/>
      <c r="CT246" s="22"/>
      <c r="CU246" s="22"/>
      <c r="CV246" s="22"/>
      <c r="CW246" s="22"/>
      <c r="CX246" s="22"/>
      <c r="CY246" s="22"/>
      <c r="CZ246" s="22"/>
      <c r="DA246" s="22"/>
      <c r="DB246" s="22"/>
      <c r="DC246" s="13"/>
      <c r="DD246" s="22"/>
      <c r="DE246" s="22"/>
      <c r="DF246" s="32"/>
      <c r="DG246" s="33"/>
      <c r="DH246" s="22"/>
      <c r="DI246" s="30"/>
      <c r="DJ246" s="30"/>
      <c r="DK246" s="22"/>
      <c r="DL246" s="22"/>
      <c r="DM246" s="22"/>
      <c r="DN246" s="22"/>
      <c r="DO246" s="22"/>
      <c r="DP246" s="22"/>
      <c r="DQ246" s="22"/>
      <c r="DR246" s="22"/>
      <c r="DS246" s="22"/>
      <c r="DT246" s="13"/>
      <c r="DU246" s="22"/>
      <c r="DV246" s="22"/>
      <c r="DW246" s="32"/>
      <c r="DX246" s="33"/>
      <c r="DY246" s="22"/>
      <c r="DZ246" s="30"/>
      <c r="EA246" s="30"/>
      <c r="EB246" s="22"/>
      <c r="EC246" s="22"/>
      <c r="ED246" s="22"/>
      <c r="EE246" s="22"/>
      <c r="EF246" s="22"/>
      <c r="EG246" s="22"/>
      <c r="EH246" s="22"/>
      <c r="EI246" s="22"/>
      <c r="EJ246" s="22"/>
      <c r="EK246" s="13"/>
      <c r="EL246" s="22"/>
      <c r="EM246" s="22"/>
      <c r="EN246" s="32"/>
      <c r="EO246" s="33"/>
      <c r="EP246" s="22"/>
      <c r="EQ246" s="30"/>
      <c r="ER246" s="30"/>
      <c r="ES246" s="22"/>
      <c r="ET246" s="22"/>
      <c r="EU246" s="22"/>
      <c r="EV246" s="22"/>
      <c r="EW246" s="22"/>
      <c r="EX246" s="22"/>
      <c r="EY246" s="22"/>
      <c r="EZ246" s="22"/>
      <c r="FA246" s="22"/>
      <c r="FB246" s="13"/>
      <c r="FC246" s="22"/>
      <c r="FD246" s="22"/>
      <c r="FE246" s="32"/>
      <c r="FF246" s="33"/>
      <c r="FG246" s="22"/>
      <c r="FH246" s="30"/>
      <c r="FI246" s="30"/>
      <c r="FJ246" s="22"/>
      <c r="FK246" s="22"/>
      <c r="FL246" s="22"/>
      <c r="FM246" s="22"/>
      <c r="FN246" s="22"/>
      <c r="FO246" s="22"/>
      <c r="FP246" s="22"/>
      <c r="FQ246" s="22"/>
      <c r="FR246" s="22"/>
      <c r="FS246" s="13"/>
    </row>
    <row r="247" spans="1:175" x14ac:dyDescent="0.2">
      <c r="A247" s="42"/>
      <c r="B247" s="22"/>
      <c r="C247" s="22"/>
      <c r="D247" s="22"/>
      <c r="E247" s="22"/>
      <c r="F247" s="22"/>
      <c r="G247" s="22"/>
      <c r="H247" s="32"/>
      <c r="I247" s="33"/>
      <c r="J247" s="22"/>
      <c r="K247" s="30"/>
      <c r="L247" s="30"/>
      <c r="M247" s="22"/>
      <c r="N247" s="22"/>
      <c r="O247" s="22"/>
      <c r="P247" s="22"/>
      <c r="Q247" s="22"/>
      <c r="R247" s="22"/>
      <c r="S247" s="22"/>
      <c r="T247" s="22"/>
      <c r="U247" s="22"/>
      <c r="V247" s="13"/>
      <c r="W247" s="22"/>
      <c r="X247" s="22"/>
      <c r="Y247" s="32"/>
      <c r="Z247" s="33"/>
      <c r="AA247" s="22"/>
      <c r="AB247" s="30"/>
      <c r="AC247" s="30"/>
      <c r="AD247" s="22"/>
      <c r="AE247" s="22"/>
      <c r="AF247" s="22"/>
      <c r="AG247" s="22"/>
      <c r="AH247" s="22"/>
      <c r="AI247" s="22"/>
      <c r="AJ247" s="22"/>
      <c r="AK247" s="22"/>
      <c r="AL247" s="22"/>
      <c r="AM247" s="13"/>
      <c r="AN247" s="22"/>
      <c r="AO247" s="22"/>
      <c r="AP247" s="32"/>
      <c r="AQ247" s="33"/>
      <c r="AR247" s="22"/>
      <c r="AS247" s="30"/>
      <c r="AT247" s="30"/>
      <c r="AU247" s="22"/>
      <c r="AV247" s="22"/>
      <c r="AW247" s="22"/>
      <c r="AX247" s="22"/>
      <c r="AY247" s="22"/>
      <c r="AZ247" s="22"/>
      <c r="BA247" s="22"/>
      <c r="BB247" s="22"/>
      <c r="BC247" s="22"/>
      <c r="BD247" s="13"/>
      <c r="BE247" s="22"/>
      <c r="BF247" s="22"/>
      <c r="BG247" s="32"/>
      <c r="BH247" s="33"/>
      <c r="BI247" s="22"/>
      <c r="BJ247" s="30"/>
      <c r="BK247" s="30"/>
      <c r="BL247" s="22"/>
      <c r="BM247" s="22"/>
      <c r="BN247" s="22"/>
      <c r="BO247" s="22"/>
      <c r="BP247" s="22"/>
      <c r="BQ247" s="22"/>
      <c r="BR247" s="22"/>
      <c r="BS247" s="22"/>
      <c r="BT247" s="22"/>
      <c r="BU247" s="13"/>
      <c r="BV247" s="22"/>
      <c r="BW247" s="22"/>
      <c r="BX247" s="32"/>
      <c r="BY247" s="33"/>
      <c r="BZ247" s="22"/>
      <c r="CA247" s="30"/>
      <c r="CB247" s="30"/>
      <c r="CC247" s="22"/>
      <c r="CD247" s="22"/>
      <c r="CE247" s="22"/>
      <c r="CF247" s="22"/>
      <c r="CG247" s="22"/>
      <c r="CH247" s="22"/>
      <c r="CI247" s="22"/>
      <c r="CJ247" s="22"/>
      <c r="CK247" s="22"/>
      <c r="CL247" s="13"/>
      <c r="CM247" s="22"/>
      <c r="CN247" s="22"/>
      <c r="CO247" s="32"/>
      <c r="CP247" s="33"/>
      <c r="CQ247" s="22"/>
      <c r="CR247" s="30"/>
      <c r="CS247" s="30"/>
      <c r="CT247" s="22"/>
      <c r="CU247" s="22"/>
      <c r="CV247" s="22"/>
      <c r="CW247" s="22"/>
      <c r="CX247" s="22"/>
      <c r="CY247" s="22"/>
      <c r="CZ247" s="22"/>
      <c r="DA247" s="22"/>
      <c r="DB247" s="22"/>
      <c r="DC247" s="13"/>
      <c r="DD247" s="22"/>
      <c r="DE247" s="22"/>
      <c r="DF247" s="32"/>
      <c r="DG247" s="33"/>
      <c r="DH247" s="22"/>
      <c r="DI247" s="30"/>
      <c r="DJ247" s="30"/>
      <c r="DK247" s="22"/>
      <c r="DL247" s="22"/>
      <c r="DM247" s="22"/>
      <c r="DN247" s="22"/>
      <c r="DO247" s="22"/>
      <c r="DP247" s="22"/>
      <c r="DQ247" s="22"/>
      <c r="DR247" s="22"/>
      <c r="DS247" s="22"/>
      <c r="DT247" s="13"/>
      <c r="DU247" s="22"/>
      <c r="DV247" s="22"/>
      <c r="DW247" s="32"/>
      <c r="DX247" s="33"/>
      <c r="DY247" s="22"/>
      <c r="DZ247" s="30"/>
      <c r="EA247" s="30"/>
      <c r="EB247" s="22"/>
      <c r="EC247" s="22"/>
      <c r="ED247" s="22"/>
      <c r="EE247" s="22"/>
      <c r="EF247" s="22"/>
      <c r="EG247" s="22"/>
      <c r="EH247" s="22"/>
      <c r="EI247" s="22"/>
      <c r="EJ247" s="22"/>
      <c r="EK247" s="13"/>
      <c r="EL247" s="22"/>
      <c r="EM247" s="22"/>
      <c r="EN247" s="32"/>
      <c r="EO247" s="33"/>
      <c r="EP247" s="22"/>
      <c r="EQ247" s="30"/>
      <c r="ER247" s="30"/>
      <c r="ES247" s="22"/>
      <c r="ET247" s="22"/>
      <c r="EU247" s="22"/>
      <c r="EV247" s="22"/>
      <c r="EW247" s="22"/>
      <c r="EX247" s="22"/>
      <c r="EY247" s="22"/>
      <c r="EZ247" s="22"/>
      <c r="FA247" s="22"/>
      <c r="FB247" s="13"/>
      <c r="FC247" s="22"/>
      <c r="FD247" s="22"/>
      <c r="FE247" s="32"/>
      <c r="FF247" s="33"/>
      <c r="FG247" s="22"/>
      <c r="FH247" s="30"/>
      <c r="FI247" s="30"/>
      <c r="FJ247" s="22"/>
      <c r="FK247" s="22"/>
      <c r="FL247" s="22"/>
      <c r="FM247" s="22"/>
      <c r="FN247" s="22"/>
      <c r="FO247" s="22"/>
      <c r="FP247" s="22"/>
      <c r="FQ247" s="22"/>
      <c r="FR247" s="22"/>
      <c r="FS247" s="13"/>
    </row>
    <row r="248" spans="1:175" x14ac:dyDescent="0.2">
      <c r="A248" s="51"/>
      <c r="B248" s="13"/>
      <c r="C248" s="13"/>
      <c r="D248" s="13"/>
      <c r="E248" s="13"/>
      <c r="F248" s="13"/>
      <c r="G248" s="13"/>
      <c r="H248" s="39"/>
      <c r="I248" s="40"/>
      <c r="J248" s="13"/>
      <c r="K248" s="41"/>
      <c r="L248" s="41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39"/>
      <c r="Z248" s="40"/>
      <c r="AA248" s="13"/>
      <c r="AB248" s="41"/>
      <c r="AC248" s="41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39"/>
      <c r="AQ248" s="40"/>
      <c r="AR248" s="13"/>
      <c r="AS248" s="41"/>
      <c r="AT248" s="41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39"/>
      <c r="BH248" s="40"/>
      <c r="BI248" s="13"/>
      <c r="BJ248" s="41"/>
      <c r="BK248" s="41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39"/>
      <c r="BY248" s="40"/>
      <c r="BZ248" s="13"/>
      <c r="CA248" s="41"/>
      <c r="CB248" s="41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39"/>
      <c r="CP248" s="40"/>
      <c r="CQ248" s="13"/>
      <c r="CR248" s="41"/>
      <c r="CS248" s="41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39"/>
      <c r="DG248" s="40"/>
      <c r="DH248" s="13"/>
      <c r="DI248" s="41"/>
      <c r="DJ248" s="41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39"/>
      <c r="DX248" s="40"/>
      <c r="DY248" s="13"/>
      <c r="DZ248" s="41"/>
      <c r="EA248" s="41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39"/>
      <c r="EO248" s="40"/>
      <c r="EP248" s="13"/>
      <c r="EQ248" s="41"/>
      <c r="ER248" s="41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39"/>
      <c r="FF248" s="40"/>
      <c r="FG248" s="13"/>
      <c r="FH248" s="41"/>
      <c r="FI248" s="41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</row>
  </sheetData>
  <sheetProtection algorithmName="SHA-512" hashValue="uwr/Nu6oF3V419mTPiBb/zCsjRuZeCuAGWwfNVIciOqHM++dlzuqWIL+J+iOUIYhY3jfI+MYlHlHjvv1Zv9HBA==" saltValue="MckT1T5zfmM0dU4vIxIBCA==" spinCount="100000" sheet="1" objects="1" scenarios="1"/>
  <dataValidations count="1">
    <dataValidation type="list" allowBlank="1" showInputMessage="1" showErrorMessage="1" sqref="A1">
      <formula1>"DE,FR"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Width="9" fitToHeight="3" orientation="landscape" r:id="rId1"/>
  <headerFooter>
    <oddHeader>&amp;LBetriebsrechnung berufliche Vorsorge</oddHeader>
    <oddFooter>&amp;R&amp;P / &amp;N</oddFooter>
  </headerFooter>
  <rowBreaks count="2" manualBreakCount="2">
    <brk id="66" max="174" man="1"/>
    <brk id="157" max="174" man="1"/>
  </rowBreaks>
  <colBreaks count="9" manualBreakCount="9">
    <brk id="22" max="244" man="1"/>
    <brk id="39" max="244" man="1"/>
    <brk id="56" max="244" man="1"/>
    <brk id="73" max="244" man="1"/>
    <brk id="90" max="244" man="1"/>
    <brk id="107" max="244" man="1"/>
    <brk id="124" max="244" man="1"/>
    <brk id="141" max="244" man="1"/>
    <brk id="158" max="244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6</xdr:col>
                    <xdr:colOff>428625</xdr:colOff>
                    <xdr:row>3</xdr:row>
                    <xdr:rowOff>123825</xdr:rowOff>
                  </from>
                  <to>
                    <xdr:col>7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7</xdr:col>
                    <xdr:colOff>238125</xdr:colOff>
                    <xdr:row>3</xdr:row>
                    <xdr:rowOff>123825</xdr:rowOff>
                  </from>
                  <to>
                    <xdr:col>8</xdr:col>
                    <xdr:colOff>285750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8</xdr:col>
                    <xdr:colOff>238125</xdr:colOff>
                    <xdr:row>3</xdr:row>
                    <xdr:rowOff>123825</xdr:rowOff>
                  </from>
                  <to>
                    <xdr:col>10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10</xdr:col>
                    <xdr:colOff>409575</xdr:colOff>
                    <xdr:row>3</xdr:row>
                    <xdr:rowOff>123825</xdr:rowOff>
                  </from>
                  <to>
                    <xdr:col>11</xdr:col>
                    <xdr:colOff>123825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11</xdr:col>
                    <xdr:colOff>400050</xdr:colOff>
                    <xdr:row>3</xdr:row>
                    <xdr:rowOff>123825</xdr:rowOff>
                  </from>
                  <to>
                    <xdr:col>12</xdr:col>
                    <xdr:colOff>114300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12</xdr:col>
                    <xdr:colOff>238125</xdr:colOff>
                    <xdr:row>3</xdr:row>
                    <xdr:rowOff>123825</xdr:rowOff>
                  </from>
                  <to>
                    <xdr:col>13</xdr:col>
                    <xdr:colOff>285750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13</xdr:col>
                    <xdr:colOff>238125</xdr:colOff>
                    <xdr:row>3</xdr:row>
                    <xdr:rowOff>123825</xdr:rowOff>
                  </from>
                  <to>
                    <xdr:col>15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15</xdr:col>
                    <xdr:colOff>428625</xdr:colOff>
                    <xdr:row>3</xdr:row>
                    <xdr:rowOff>123825</xdr:rowOff>
                  </from>
                  <to>
                    <xdr:col>16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16</xdr:col>
                    <xdr:colOff>419100</xdr:colOff>
                    <xdr:row>3</xdr:row>
                    <xdr:rowOff>123825</xdr:rowOff>
                  </from>
                  <to>
                    <xdr:col>17</xdr:col>
                    <xdr:colOff>133350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71"/>
  <sheetViews>
    <sheetView zoomScaleNormal="100" workbookViewId="0"/>
  </sheetViews>
  <sheetFormatPr defaultRowHeight="12.75" x14ac:dyDescent="0.2"/>
  <cols>
    <col min="1" max="1" width="13.140625" style="121" customWidth="1"/>
    <col min="2" max="16384" width="9.140625" style="21"/>
  </cols>
  <sheetData>
    <row r="1" spans="1:31" x14ac:dyDescent="0.2">
      <c r="A1" s="124" t="s">
        <v>621</v>
      </c>
      <c r="Q1" s="122"/>
      <c r="AE1" s="13"/>
    </row>
    <row r="2" spans="1:31" x14ac:dyDescent="0.2">
      <c r="Q2" s="122"/>
      <c r="AE2" s="13"/>
    </row>
    <row r="3" spans="1:31" x14ac:dyDescent="0.2">
      <c r="Q3" s="122"/>
      <c r="AE3" s="13"/>
    </row>
    <row r="4" spans="1:31" x14ac:dyDescent="0.2">
      <c r="Q4" s="122"/>
      <c r="AE4" s="13"/>
    </row>
    <row r="5" spans="1:31" x14ac:dyDescent="0.2">
      <c r="Q5" s="122"/>
      <c r="AE5" s="13"/>
    </row>
    <row r="6" spans="1:31" x14ac:dyDescent="0.2">
      <c r="Q6" s="122"/>
      <c r="AE6" s="13"/>
    </row>
    <row r="7" spans="1:31" x14ac:dyDescent="0.2">
      <c r="Q7" s="122"/>
      <c r="AE7" s="13"/>
    </row>
    <row r="8" spans="1:31" x14ac:dyDescent="0.2">
      <c r="Q8" s="122"/>
      <c r="AE8" s="13"/>
    </row>
    <row r="9" spans="1:31" x14ac:dyDescent="0.2">
      <c r="Q9" s="122"/>
      <c r="AE9" s="13"/>
    </row>
    <row r="10" spans="1:31" x14ac:dyDescent="0.2">
      <c r="Q10" s="122"/>
      <c r="AE10" s="13"/>
    </row>
    <row r="11" spans="1:31" x14ac:dyDescent="0.2">
      <c r="Q11" s="122"/>
      <c r="AE11" s="13"/>
    </row>
    <row r="12" spans="1:31" x14ac:dyDescent="0.2">
      <c r="Q12" s="122"/>
      <c r="AE12" s="13"/>
    </row>
    <row r="13" spans="1:31" x14ac:dyDescent="0.2">
      <c r="Q13" s="122"/>
      <c r="AE13" s="13"/>
    </row>
    <row r="14" spans="1:31" x14ac:dyDescent="0.2">
      <c r="Q14" s="122"/>
      <c r="AE14" s="13"/>
    </row>
    <row r="15" spans="1:31" x14ac:dyDescent="0.2">
      <c r="Q15" s="122"/>
      <c r="AE15" s="13"/>
    </row>
    <row r="16" spans="1:31" x14ac:dyDescent="0.2">
      <c r="Q16" s="122"/>
      <c r="AE16" s="13"/>
    </row>
    <row r="17" spans="1:31" x14ac:dyDescent="0.2">
      <c r="Q17" s="122"/>
      <c r="AE17" s="13"/>
    </row>
    <row r="18" spans="1:31" x14ac:dyDescent="0.2">
      <c r="Q18" s="122"/>
      <c r="AE18" s="13"/>
    </row>
    <row r="19" spans="1:31" x14ac:dyDescent="0.2">
      <c r="Q19" s="122"/>
      <c r="AE19" s="13"/>
    </row>
    <row r="20" spans="1:31" x14ac:dyDescent="0.2">
      <c r="Q20" s="122"/>
      <c r="AE20" s="13"/>
    </row>
    <row r="21" spans="1:31" x14ac:dyDescent="0.2">
      <c r="Q21" s="122"/>
      <c r="AE21" s="13"/>
    </row>
    <row r="22" spans="1:31" x14ac:dyDescent="0.2">
      <c r="Q22" s="122"/>
      <c r="AE22" s="13"/>
    </row>
    <row r="23" spans="1:31" x14ac:dyDescent="0.2">
      <c r="Q23" s="122"/>
      <c r="AE23" s="13"/>
    </row>
    <row r="24" spans="1:31" x14ac:dyDescent="0.2">
      <c r="Q24" s="122"/>
      <c r="AE24" s="13"/>
    </row>
    <row r="25" spans="1:31" x14ac:dyDescent="0.2">
      <c r="Q25" s="122"/>
      <c r="AE25" s="13"/>
    </row>
    <row r="26" spans="1:31" x14ac:dyDescent="0.2">
      <c r="Q26" s="122"/>
      <c r="AE26" s="13"/>
    </row>
    <row r="27" spans="1:31" x14ac:dyDescent="0.2">
      <c r="Q27" s="122"/>
      <c r="AE27" s="13"/>
    </row>
    <row r="28" spans="1:31" x14ac:dyDescent="0.2">
      <c r="Q28" s="122"/>
      <c r="AE28" s="13"/>
    </row>
    <row r="29" spans="1:31" x14ac:dyDescent="0.2">
      <c r="Q29" s="122"/>
      <c r="AE29" s="13"/>
    </row>
    <row r="30" spans="1:31" x14ac:dyDescent="0.2">
      <c r="Q30" s="122"/>
      <c r="AE30" s="13"/>
    </row>
    <row r="31" spans="1:31" x14ac:dyDescent="0.2">
      <c r="A31" s="12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</row>
    <row r="32" spans="1:31" x14ac:dyDescent="0.2">
      <c r="Q32" s="122"/>
      <c r="AE32" s="13"/>
    </row>
    <row r="33" spans="1:31" x14ac:dyDescent="0.2">
      <c r="A33" s="124" t="s">
        <v>622</v>
      </c>
      <c r="Q33" s="122"/>
      <c r="R33" s="125" t="s">
        <v>623</v>
      </c>
      <c r="S33" s="125"/>
      <c r="T33" s="125">
        <v>2019</v>
      </c>
      <c r="U33" s="125">
        <v>2018</v>
      </c>
      <c r="V33" s="125">
        <v>2017</v>
      </c>
      <c r="W33" s="125">
        <v>2016</v>
      </c>
      <c r="X33" s="125">
        <v>2015</v>
      </c>
      <c r="AE33" s="13"/>
    </row>
    <row r="34" spans="1:31" x14ac:dyDescent="0.2">
      <c r="Q34" s="122"/>
      <c r="R34" s="125" t="s">
        <v>624</v>
      </c>
      <c r="S34" s="125"/>
      <c r="T34" s="125"/>
      <c r="U34" s="125"/>
      <c r="V34" s="125"/>
      <c r="W34" s="125"/>
      <c r="X34" s="125"/>
      <c r="AE34" s="13"/>
    </row>
    <row r="35" spans="1:31" x14ac:dyDescent="0.2">
      <c r="Q35" s="122"/>
      <c r="R35" s="125"/>
      <c r="S35" s="125" t="s">
        <v>47</v>
      </c>
      <c r="T35" s="125">
        <v>3627.2806415482846</v>
      </c>
      <c r="U35" s="125">
        <v>3954.1640648469997</v>
      </c>
      <c r="V35" s="125">
        <v>3815.9007452920005</v>
      </c>
      <c r="W35" s="125">
        <v>4767.2096002500002</v>
      </c>
      <c r="X35" s="125">
        <v>5186.2829805600004</v>
      </c>
      <c r="AE35" s="13"/>
    </row>
    <row r="36" spans="1:31" x14ac:dyDescent="0.2">
      <c r="Q36" s="122"/>
      <c r="R36" s="125"/>
      <c r="S36" s="125" t="s">
        <v>58</v>
      </c>
      <c r="T36" s="125">
        <v>2658.6827286386929</v>
      </c>
      <c r="U36" s="125">
        <v>3459.4474419641992</v>
      </c>
      <c r="V36" s="125">
        <v>3146.3928493959097</v>
      </c>
      <c r="W36" s="125">
        <v>3271.476576618521</v>
      </c>
      <c r="X36" s="125">
        <v>3328.9386764150113</v>
      </c>
      <c r="AE36" s="13"/>
    </row>
    <row r="37" spans="1:31" x14ac:dyDescent="0.2">
      <c r="Q37" s="122"/>
      <c r="R37" s="125"/>
      <c r="S37" s="125" t="s">
        <v>625</v>
      </c>
      <c r="T37" s="125">
        <v>968.59791290959174</v>
      </c>
      <c r="U37" s="125">
        <v>494.71662288280049</v>
      </c>
      <c r="V37" s="125">
        <v>669.50789589609076</v>
      </c>
      <c r="W37" s="125">
        <v>1495.7330236314792</v>
      </c>
      <c r="X37" s="125">
        <v>1857.3443041449891</v>
      </c>
      <c r="AE37" s="13"/>
    </row>
    <row r="38" spans="1:31" x14ac:dyDescent="0.2">
      <c r="Q38" s="122"/>
      <c r="R38" s="125" t="s">
        <v>626</v>
      </c>
      <c r="S38" s="125"/>
      <c r="T38" s="125"/>
      <c r="U38" s="125"/>
      <c r="V38" s="125"/>
      <c r="W38" s="125"/>
      <c r="X38" s="125"/>
      <c r="AE38" s="13"/>
    </row>
    <row r="39" spans="1:31" x14ac:dyDescent="0.2">
      <c r="Q39" s="122"/>
      <c r="R39" s="125"/>
      <c r="S39" s="125" t="s">
        <v>47</v>
      </c>
      <c r="T39" s="125">
        <v>2305.1284557332706</v>
      </c>
      <c r="U39" s="125">
        <v>2478.943125837051</v>
      </c>
      <c r="V39" s="125">
        <v>2463.181732318063</v>
      </c>
      <c r="W39" s="125">
        <v>2528.4648872734178</v>
      </c>
      <c r="X39" s="125">
        <v>2594.2703112581726</v>
      </c>
      <c r="AE39" s="13"/>
    </row>
    <row r="40" spans="1:31" x14ac:dyDescent="0.2">
      <c r="Q40" s="122"/>
      <c r="R40" s="125"/>
      <c r="S40" s="125" t="s">
        <v>58</v>
      </c>
      <c r="T40" s="125">
        <v>1579.9651124406939</v>
      </c>
      <c r="U40" s="125">
        <v>1634.873372257249</v>
      </c>
      <c r="V40" s="125">
        <v>1454.2340173911332</v>
      </c>
      <c r="W40" s="125">
        <v>1452.3171403959352</v>
      </c>
      <c r="X40" s="125">
        <v>1417.9318641056479</v>
      </c>
      <c r="AE40" s="13"/>
    </row>
    <row r="41" spans="1:31" x14ac:dyDescent="0.2">
      <c r="Q41" s="122"/>
      <c r="R41" s="125"/>
      <c r="S41" s="125" t="s">
        <v>625</v>
      </c>
      <c r="T41" s="125">
        <v>725.16334329257666</v>
      </c>
      <c r="U41" s="125">
        <v>844.06975357980195</v>
      </c>
      <c r="V41" s="125">
        <v>1008.9477149269298</v>
      </c>
      <c r="W41" s="125">
        <v>1076.1477468774826</v>
      </c>
      <c r="X41" s="125">
        <v>1176.3384471525246</v>
      </c>
      <c r="AE41" s="13"/>
    </row>
    <row r="42" spans="1:31" x14ac:dyDescent="0.2">
      <c r="Q42" s="122"/>
      <c r="R42" s="125" t="s">
        <v>588</v>
      </c>
      <c r="S42" s="125"/>
      <c r="T42" s="125"/>
      <c r="U42" s="125"/>
      <c r="V42" s="125"/>
      <c r="W42" s="125"/>
      <c r="X42" s="125"/>
      <c r="AE42" s="13"/>
    </row>
    <row r="43" spans="1:31" x14ac:dyDescent="0.2">
      <c r="Q43" s="122"/>
      <c r="R43" s="125"/>
      <c r="S43" s="125" t="s">
        <v>47</v>
      </c>
      <c r="T43" s="125">
        <v>731.99581407086328</v>
      </c>
      <c r="U43" s="125">
        <v>746.60062094903969</v>
      </c>
      <c r="V43" s="125">
        <v>753.79355924565652</v>
      </c>
      <c r="W43" s="125">
        <v>753.7485205090062</v>
      </c>
      <c r="X43" s="125">
        <v>756.93542787723027</v>
      </c>
      <c r="AE43" s="13"/>
    </row>
    <row r="44" spans="1:31" x14ac:dyDescent="0.2">
      <c r="Q44" s="122"/>
      <c r="R44" s="125"/>
      <c r="S44" s="125" t="s">
        <v>58</v>
      </c>
      <c r="T44" s="125">
        <v>764.948002520415</v>
      </c>
      <c r="U44" s="125">
        <v>785.74865119336471</v>
      </c>
      <c r="V44" s="125">
        <v>773.21396594999578</v>
      </c>
      <c r="W44" s="125">
        <v>756.72882028694687</v>
      </c>
      <c r="X44" s="125">
        <v>796.6980255636671</v>
      </c>
      <c r="AE44" s="13"/>
    </row>
    <row r="45" spans="1:31" x14ac:dyDescent="0.2">
      <c r="Q45" s="122"/>
      <c r="R45" s="125"/>
      <c r="S45" s="125" t="s">
        <v>625</v>
      </c>
      <c r="T45" s="125">
        <v>-32.952188449551727</v>
      </c>
      <c r="U45" s="125">
        <v>-39.148030244325014</v>
      </c>
      <c r="V45" s="125">
        <v>-19.420406704339257</v>
      </c>
      <c r="W45" s="125">
        <v>-2.9802997779406724</v>
      </c>
      <c r="X45" s="125">
        <v>-39.762597686436834</v>
      </c>
      <c r="AE45" s="13"/>
    </row>
    <row r="46" spans="1:31" x14ac:dyDescent="0.2">
      <c r="Q46" s="122"/>
      <c r="R46" s="125" t="s">
        <v>627</v>
      </c>
      <c r="S46" s="125"/>
      <c r="T46" s="125"/>
      <c r="U46" s="125"/>
      <c r="V46" s="125"/>
      <c r="W46" s="125"/>
      <c r="X46" s="125"/>
      <c r="AE46" s="13"/>
    </row>
    <row r="47" spans="1:31" x14ac:dyDescent="0.2">
      <c r="Q47" s="122"/>
      <c r="R47" s="125"/>
      <c r="S47" s="125" t="s">
        <v>628</v>
      </c>
      <c r="T47" s="125">
        <v>968.59791290959174</v>
      </c>
      <c r="U47" s="125">
        <v>494.71662288280049</v>
      </c>
      <c r="V47" s="125">
        <v>669.50789589609076</v>
      </c>
      <c r="W47" s="125">
        <v>1495.7330236314792</v>
      </c>
      <c r="X47" s="125">
        <v>1857.3443041449891</v>
      </c>
      <c r="AE47" s="13"/>
    </row>
    <row r="48" spans="1:31" x14ac:dyDescent="0.2">
      <c r="Q48" s="122"/>
      <c r="R48" s="125"/>
      <c r="S48" s="125" t="s">
        <v>629</v>
      </c>
      <c r="T48" s="125">
        <v>725.16334329257666</v>
      </c>
      <c r="U48" s="125">
        <v>844.06975357980195</v>
      </c>
      <c r="V48" s="125">
        <v>1008.9477149269298</v>
      </c>
      <c r="W48" s="125">
        <v>1076.1477468774826</v>
      </c>
      <c r="X48" s="125">
        <v>1176.3384471525246</v>
      </c>
      <c r="AE48" s="13"/>
    </row>
    <row r="49" spans="1:31" x14ac:dyDescent="0.2">
      <c r="Q49" s="122"/>
      <c r="R49" s="125"/>
      <c r="S49" s="125" t="s">
        <v>630</v>
      </c>
      <c r="T49" s="125">
        <v>-32.952188449551727</v>
      </c>
      <c r="U49" s="125">
        <v>-39.148030244325014</v>
      </c>
      <c r="V49" s="125">
        <v>-19.420406704339257</v>
      </c>
      <c r="W49" s="125">
        <v>-2.9802997779406724</v>
      </c>
      <c r="X49" s="125">
        <v>-39.762597686436834</v>
      </c>
      <c r="AE49" s="13"/>
    </row>
    <row r="50" spans="1:31" x14ac:dyDescent="0.2">
      <c r="Q50" s="122"/>
      <c r="R50" s="125"/>
      <c r="S50" s="125" t="s">
        <v>631</v>
      </c>
      <c r="T50" s="125">
        <v>1660.8090677526166</v>
      </c>
      <c r="U50" s="125">
        <v>1299.6383462182775</v>
      </c>
      <c r="V50" s="125">
        <v>1659.0352041186813</v>
      </c>
      <c r="W50" s="125">
        <v>2568.9004707310214</v>
      </c>
      <c r="X50" s="125">
        <v>2993.9201536110768</v>
      </c>
      <c r="AE50" s="13"/>
    </row>
    <row r="51" spans="1:31" x14ac:dyDescent="0.2">
      <c r="Q51" s="122"/>
      <c r="R51" s="125"/>
      <c r="S51" s="125" t="s">
        <v>632</v>
      </c>
      <c r="T51" s="125">
        <v>-746.42354683824703</v>
      </c>
      <c r="U51" s="125">
        <v>776.47518719360062</v>
      </c>
      <c r="V51" s="125">
        <v>-612.21901448952451</v>
      </c>
      <c r="W51" s="125">
        <v>-1592.0088588856081</v>
      </c>
      <c r="X51" s="125">
        <v>-1846.5455908365291</v>
      </c>
      <c r="AE51" s="13"/>
    </row>
    <row r="52" spans="1:31" x14ac:dyDescent="0.2">
      <c r="Q52" s="122"/>
      <c r="R52" s="125"/>
      <c r="S52" s="125" t="s">
        <v>633</v>
      </c>
      <c r="T52" s="125">
        <v>914.38552091436952</v>
      </c>
      <c r="U52" s="125">
        <v>2076.1135334118781</v>
      </c>
      <c r="V52" s="125">
        <v>1046.8161896291567</v>
      </c>
      <c r="W52" s="125">
        <v>976.89161184541331</v>
      </c>
      <c r="X52" s="125">
        <v>1147.3745627745477</v>
      </c>
      <c r="AE52" s="13"/>
    </row>
    <row r="53" spans="1:31" x14ac:dyDescent="0.2">
      <c r="Q53" s="122"/>
      <c r="R53" s="125" t="s">
        <v>634</v>
      </c>
      <c r="S53" s="125"/>
      <c r="T53" s="125"/>
      <c r="U53" s="125"/>
      <c r="V53" s="125"/>
      <c r="W53" s="125"/>
      <c r="X53" s="125"/>
      <c r="AE53" s="13"/>
    </row>
    <row r="54" spans="1:31" x14ac:dyDescent="0.2">
      <c r="Q54" s="122"/>
      <c r="R54" s="125"/>
      <c r="S54" s="125" t="s">
        <v>135</v>
      </c>
      <c r="T54" s="125">
        <v>463.74428808999994</v>
      </c>
      <c r="U54" s="125">
        <v>1542.1837427099999</v>
      </c>
      <c r="V54" s="125">
        <v>493.11865847999997</v>
      </c>
      <c r="W54" s="125">
        <v>375.17258742000001</v>
      </c>
      <c r="X54" s="125">
        <v>509.21746537000001</v>
      </c>
      <c r="AE54" s="13"/>
    </row>
    <row r="55" spans="1:31" x14ac:dyDescent="0.2">
      <c r="Q55" s="122"/>
      <c r="R55" s="125"/>
      <c r="S55" s="125" t="s">
        <v>635</v>
      </c>
      <c r="T55" s="125">
        <v>450.64123282436958</v>
      </c>
      <c r="U55" s="125">
        <v>533.92979070187812</v>
      </c>
      <c r="V55" s="125">
        <v>553.6975311491567</v>
      </c>
      <c r="W55" s="125">
        <v>601.71902442541329</v>
      </c>
      <c r="X55" s="125">
        <v>638.1570974045477</v>
      </c>
      <c r="AE55" s="13"/>
    </row>
    <row r="56" spans="1:31" x14ac:dyDescent="0.2">
      <c r="Q56" s="122"/>
      <c r="R56" s="125"/>
      <c r="S56" s="125" t="s">
        <v>633</v>
      </c>
      <c r="T56" s="125">
        <v>914.38552091436952</v>
      </c>
      <c r="U56" s="125">
        <v>2076.1135334118781</v>
      </c>
      <c r="V56" s="125">
        <v>1046.8161896291567</v>
      </c>
      <c r="W56" s="125">
        <v>976.89161184541331</v>
      </c>
      <c r="X56" s="125">
        <v>1147.3745627745477</v>
      </c>
      <c r="AE56" s="13"/>
    </row>
    <row r="57" spans="1:31" x14ac:dyDescent="0.2">
      <c r="Q57" s="122"/>
      <c r="AE57" s="13"/>
    </row>
    <row r="58" spans="1:31" x14ac:dyDescent="0.2">
      <c r="Q58" s="122"/>
      <c r="AE58" s="13"/>
    </row>
    <row r="59" spans="1:31" x14ac:dyDescent="0.2">
      <c r="Q59" s="122"/>
      <c r="AE59" s="13"/>
    </row>
    <row r="60" spans="1:31" x14ac:dyDescent="0.2">
      <c r="Q60" s="122"/>
      <c r="AE60" s="13"/>
    </row>
    <row r="61" spans="1:31" x14ac:dyDescent="0.2">
      <c r="A61" s="12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</row>
    <row r="62" spans="1:31" x14ac:dyDescent="0.2">
      <c r="Q62" s="122"/>
      <c r="AE62" s="13"/>
    </row>
    <row r="63" spans="1:31" x14ac:dyDescent="0.2">
      <c r="A63" s="124" t="s">
        <v>636</v>
      </c>
      <c r="Q63" s="122"/>
      <c r="R63" s="125">
        <v>2010</v>
      </c>
      <c r="S63" s="125">
        <v>0.92538057887577241</v>
      </c>
      <c r="AE63" s="13"/>
    </row>
    <row r="64" spans="1:31" x14ac:dyDescent="0.2">
      <c r="Q64" s="122"/>
      <c r="R64" s="125">
        <v>2011</v>
      </c>
      <c r="S64" s="125">
        <v>0.92281758700109418</v>
      </c>
      <c r="AE64" s="13"/>
    </row>
    <row r="65" spans="17:31" x14ac:dyDescent="0.2">
      <c r="Q65" s="122"/>
      <c r="R65" s="125">
        <v>2012</v>
      </c>
      <c r="S65" s="125">
        <v>0.92651601684483798</v>
      </c>
      <c r="AE65" s="13"/>
    </row>
    <row r="66" spans="17:31" x14ac:dyDescent="0.2">
      <c r="Q66" s="122"/>
      <c r="R66" s="125">
        <v>2013</v>
      </c>
      <c r="S66" s="125">
        <v>0.92004471451064973</v>
      </c>
      <c r="AE66" s="13"/>
    </row>
    <row r="67" spans="17:31" x14ac:dyDescent="0.2">
      <c r="Q67" s="122"/>
      <c r="R67" s="125">
        <v>2014</v>
      </c>
      <c r="S67" s="125">
        <v>0.92414504055205149</v>
      </c>
      <c r="AE67" s="13"/>
    </row>
    <row r="68" spans="17:31" x14ac:dyDescent="0.2">
      <c r="Q68" s="122"/>
      <c r="R68" s="125">
        <v>2015</v>
      </c>
      <c r="S68" s="125">
        <v>0.92634598143221225</v>
      </c>
      <c r="AE68" s="13"/>
    </row>
    <row r="69" spans="17:31" x14ac:dyDescent="0.2">
      <c r="Q69" s="122"/>
      <c r="R69" s="125">
        <v>2016</v>
      </c>
      <c r="S69" s="125">
        <v>0.92664934354917783</v>
      </c>
      <c r="AE69" s="13"/>
    </row>
    <row r="70" spans="17:31" x14ac:dyDescent="0.2">
      <c r="Q70" s="122"/>
      <c r="R70" s="125">
        <v>2017</v>
      </c>
      <c r="S70" s="125">
        <v>0.92504524519502107</v>
      </c>
      <c r="AE70" s="13"/>
    </row>
    <row r="71" spans="17:31" x14ac:dyDescent="0.2">
      <c r="Q71" s="122"/>
      <c r="R71" s="125">
        <v>2018</v>
      </c>
      <c r="S71" s="125">
        <v>0.92461925378411192</v>
      </c>
      <c r="AE71" s="13"/>
    </row>
    <row r="72" spans="17:31" x14ac:dyDescent="0.2">
      <c r="Q72" s="122"/>
      <c r="R72" s="125">
        <v>2019</v>
      </c>
      <c r="S72" s="125">
        <v>0.93479368508982263</v>
      </c>
      <c r="AE72" s="13"/>
    </row>
    <row r="73" spans="17:31" x14ac:dyDescent="0.2">
      <c r="Q73" s="122"/>
      <c r="AE73" s="13"/>
    </row>
    <row r="74" spans="17:31" x14ac:dyDescent="0.2">
      <c r="Q74" s="122"/>
      <c r="AE74" s="13"/>
    </row>
    <row r="75" spans="17:31" x14ac:dyDescent="0.2">
      <c r="Q75" s="122"/>
      <c r="AE75" s="13"/>
    </row>
    <row r="76" spans="17:31" x14ac:dyDescent="0.2">
      <c r="Q76" s="122"/>
      <c r="AE76" s="13"/>
    </row>
    <row r="77" spans="17:31" x14ac:dyDescent="0.2">
      <c r="Q77" s="122"/>
      <c r="AE77" s="13"/>
    </row>
    <row r="78" spans="17:31" x14ac:dyDescent="0.2">
      <c r="Q78" s="122"/>
      <c r="AE78" s="13"/>
    </row>
    <row r="79" spans="17:31" x14ac:dyDescent="0.2">
      <c r="Q79" s="122"/>
      <c r="AE79" s="13"/>
    </row>
    <row r="80" spans="17:31" x14ac:dyDescent="0.2">
      <c r="Q80" s="122"/>
      <c r="AE80" s="13"/>
    </row>
    <row r="81" spans="1:31" x14ac:dyDescent="0.2">
      <c r="Q81" s="122"/>
      <c r="AE81" s="13"/>
    </row>
    <row r="82" spans="1:31" x14ac:dyDescent="0.2">
      <c r="Q82" s="122"/>
      <c r="AE82" s="13"/>
    </row>
    <row r="83" spans="1:31" x14ac:dyDescent="0.2">
      <c r="Q83" s="122"/>
      <c r="AE83" s="13"/>
    </row>
    <row r="84" spans="1:31" x14ac:dyDescent="0.2">
      <c r="Q84" s="122"/>
      <c r="AE84" s="13"/>
    </row>
    <row r="85" spans="1:31" x14ac:dyDescent="0.2">
      <c r="Q85" s="122"/>
      <c r="AE85" s="13"/>
    </row>
    <row r="86" spans="1:31" x14ac:dyDescent="0.2">
      <c r="Q86" s="122"/>
      <c r="AE86" s="13"/>
    </row>
    <row r="87" spans="1:31" x14ac:dyDescent="0.2">
      <c r="Q87" s="122"/>
      <c r="AE87" s="13"/>
    </row>
    <row r="88" spans="1:31" x14ac:dyDescent="0.2">
      <c r="Q88" s="122"/>
      <c r="AE88" s="13"/>
    </row>
    <row r="89" spans="1:31" x14ac:dyDescent="0.2">
      <c r="Q89" s="122"/>
      <c r="AE89" s="13"/>
    </row>
    <row r="90" spans="1:31" x14ac:dyDescent="0.2">
      <c r="Q90" s="122"/>
      <c r="AE90" s="13"/>
    </row>
    <row r="91" spans="1:31" x14ac:dyDescent="0.2">
      <c r="Q91" s="122"/>
      <c r="AE91" s="13"/>
    </row>
    <row r="92" spans="1:31" x14ac:dyDescent="0.2">
      <c r="A92" s="12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</row>
    <row r="93" spans="1:31" x14ac:dyDescent="0.2">
      <c r="Q93" s="122"/>
      <c r="AE93" s="13"/>
    </row>
    <row r="94" spans="1:31" x14ac:dyDescent="0.2">
      <c r="A94" s="124" t="s">
        <v>637</v>
      </c>
      <c r="Q94" s="122"/>
      <c r="R94" s="125"/>
      <c r="S94" s="125" t="s">
        <v>638</v>
      </c>
      <c r="T94" s="125" t="s">
        <v>639</v>
      </c>
      <c r="U94" s="125" t="s">
        <v>640</v>
      </c>
      <c r="AE94" s="13"/>
    </row>
    <row r="95" spans="1:31" x14ac:dyDescent="0.2">
      <c r="Q95" s="122"/>
      <c r="R95" s="125">
        <v>2010</v>
      </c>
      <c r="S95" s="125">
        <v>5.0512061546775136E-2</v>
      </c>
      <c r="T95" s="125">
        <v>3.0903532714695484E-2</v>
      </c>
      <c r="U95" s="125">
        <v>135615.18094369001</v>
      </c>
      <c r="AE95" s="13"/>
    </row>
    <row r="96" spans="1:31" x14ac:dyDescent="0.2">
      <c r="Q96" s="122"/>
      <c r="R96" s="125">
        <v>2011</v>
      </c>
      <c r="S96" s="125">
        <v>5.6801574106048941E-2</v>
      </c>
      <c r="T96" s="125">
        <v>2.9612712636875423E-2</v>
      </c>
      <c r="U96" s="125">
        <v>146017.88687172002</v>
      </c>
      <c r="AE96" s="13"/>
    </row>
    <row r="97" spans="17:31" x14ac:dyDescent="0.2">
      <c r="Q97" s="122"/>
      <c r="R97" s="125">
        <v>2012</v>
      </c>
      <c r="S97" s="125">
        <v>5.7957738422314845E-2</v>
      </c>
      <c r="T97" s="125">
        <v>3.4662947878045428E-2</v>
      </c>
      <c r="U97" s="125">
        <v>155605.45092273</v>
      </c>
      <c r="AE97" s="13"/>
    </row>
    <row r="98" spans="17:31" x14ac:dyDescent="0.2">
      <c r="Q98" s="122"/>
      <c r="R98" s="125">
        <v>2013</v>
      </c>
      <c r="S98" s="125">
        <v>-1.7344754328599992E-3</v>
      </c>
      <c r="T98" s="125">
        <v>3.1239925909225953E-2</v>
      </c>
      <c r="U98" s="125">
        <v>163232.55739258</v>
      </c>
      <c r="AE98" s="13"/>
    </row>
    <row r="99" spans="17:31" x14ac:dyDescent="0.2">
      <c r="Q99" s="122"/>
      <c r="R99" s="125">
        <v>2014</v>
      </c>
      <c r="S99" s="125">
        <v>8.6129506924798496E-2</v>
      </c>
      <c r="T99" s="125">
        <v>3.2002360207142866E-2</v>
      </c>
      <c r="U99" s="125">
        <v>174755.13178796999</v>
      </c>
      <c r="AE99" s="13"/>
    </row>
    <row r="100" spans="17:31" x14ac:dyDescent="0.2">
      <c r="Q100" s="122"/>
      <c r="R100" s="125">
        <v>2015</v>
      </c>
      <c r="S100" s="125">
        <v>1.905353487094363E-2</v>
      </c>
      <c r="T100" s="125">
        <v>2.9572591618500042E-2</v>
      </c>
      <c r="U100" s="125">
        <v>180804.95470258</v>
      </c>
      <c r="AE100" s="13"/>
    </row>
    <row r="101" spans="17:31" x14ac:dyDescent="0.2">
      <c r="Q101" s="122"/>
      <c r="R101" s="125">
        <v>2016</v>
      </c>
      <c r="S101" s="125">
        <v>3.291496739043042E-2</v>
      </c>
      <c r="T101" s="125">
        <v>2.617939177492289E-2</v>
      </c>
      <c r="U101" s="125">
        <v>188349.37906167001</v>
      </c>
      <c r="AE101" s="13"/>
    </row>
    <row r="102" spans="17:31" x14ac:dyDescent="0.2">
      <c r="Q102" s="122"/>
      <c r="R102" s="125">
        <v>2017</v>
      </c>
      <c r="S102" s="125">
        <v>2.4836807334534892E-2</v>
      </c>
      <c r="T102" s="125">
        <v>2.0447439561479666E-2</v>
      </c>
      <c r="U102" s="125">
        <v>189766.66139229</v>
      </c>
      <c r="AE102" s="13"/>
    </row>
    <row r="103" spans="17:31" x14ac:dyDescent="0.2">
      <c r="Q103" s="122"/>
      <c r="R103" s="125">
        <v>2018</v>
      </c>
      <c r="S103" s="125">
        <v>3.8041134110724387E-3</v>
      </c>
      <c r="T103" s="125">
        <v>2.1006152124700906E-2</v>
      </c>
      <c r="U103" s="125">
        <v>190215.07323293999</v>
      </c>
      <c r="AE103" s="13"/>
    </row>
    <row r="104" spans="17:31" x14ac:dyDescent="0.2">
      <c r="Q104" s="122"/>
      <c r="R104" s="125">
        <v>2019</v>
      </c>
      <c r="S104" s="125">
        <v>3.4601037948243991E-2</v>
      </c>
      <c r="T104" s="125">
        <v>2.0537219756093978E-2</v>
      </c>
      <c r="U104" s="125">
        <v>165822.64357081</v>
      </c>
      <c r="AE104" s="13"/>
    </row>
    <row r="105" spans="17:31" x14ac:dyDescent="0.2">
      <c r="Q105" s="122"/>
      <c r="AE105" s="13"/>
    </row>
    <row r="106" spans="17:31" x14ac:dyDescent="0.2">
      <c r="Q106" s="122"/>
      <c r="AE106" s="13"/>
    </row>
    <row r="107" spans="17:31" x14ac:dyDescent="0.2">
      <c r="Q107" s="122"/>
      <c r="AE107" s="13"/>
    </row>
    <row r="108" spans="17:31" x14ac:dyDescent="0.2">
      <c r="Q108" s="122"/>
      <c r="AE108" s="13"/>
    </row>
    <row r="109" spans="17:31" x14ac:dyDescent="0.2">
      <c r="Q109" s="122"/>
      <c r="AE109" s="13"/>
    </row>
    <row r="110" spans="17:31" x14ac:dyDescent="0.2">
      <c r="Q110" s="122"/>
      <c r="AE110" s="13"/>
    </row>
    <row r="111" spans="17:31" x14ac:dyDescent="0.2">
      <c r="Q111" s="122"/>
      <c r="AE111" s="13"/>
    </row>
    <row r="112" spans="17:31" x14ac:dyDescent="0.2">
      <c r="Q112" s="122"/>
      <c r="AE112" s="13"/>
    </row>
    <row r="113" spans="1:31" x14ac:dyDescent="0.2">
      <c r="Q113" s="122"/>
      <c r="AE113" s="13"/>
    </row>
    <row r="114" spans="1:31" x14ac:dyDescent="0.2">
      <c r="Q114" s="122"/>
      <c r="AE114" s="13"/>
    </row>
    <row r="115" spans="1:31" x14ac:dyDescent="0.2">
      <c r="Q115" s="122"/>
      <c r="AE115" s="13"/>
    </row>
    <row r="116" spans="1:31" x14ac:dyDescent="0.2">
      <c r="Q116" s="122"/>
      <c r="AE116" s="13"/>
    </row>
    <row r="117" spans="1:31" x14ac:dyDescent="0.2">
      <c r="Q117" s="122"/>
      <c r="AE117" s="13"/>
    </row>
    <row r="118" spans="1:31" x14ac:dyDescent="0.2">
      <c r="Q118" s="122"/>
      <c r="AE118" s="13"/>
    </row>
    <row r="119" spans="1:31" x14ac:dyDescent="0.2">
      <c r="Q119" s="122"/>
      <c r="AE119" s="13"/>
    </row>
    <row r="120" spans="1:31" x14ac:dyDescent="0.2">
      <c r="Q120" s="122"/>
      <c r="AE120" s="13"/>
    </row>
    <row r="121" spans="1:31" x14ac:dyDescent="0.2">
      <c r="Q121" s="122"/>
      <c r="AE121" s="13"/>
    </row>
    <row r="122" spans="1:31" x14ac:dyDescent="0.2">
      <c r="Q122" s="122"/>
      <c r="AE122" s="13"/>
    </row>
    <row r="123" spans="1:31" x14ac:dyDescent="0.2">
      <c r="Q123" s="122"/>
      <c r="AE123" s="13"/>
    </row>
    <row r="124" spans="1:31" x14ac:dyDescent="0.2">
      <c r="Q124" s="122"/>
      <c r="AE124" s="13"/>
    </row>
    <row r="125" spans="1:31" x14ac:dyDescent="0.2">
      <c r="Q125" s="122"/>
      <c r="AE125" s="13"/>
    </row>
    <row r="126" spans="1:31" x14ac:dyDescent="0.2">
      <c r="Q126" s="122"/>
      <c r="AE126" s="13"/>
    </row>
    <row r="127" spans="1:31" x14ac:dyDescent="0.2">
      <c r="Q127" s="122"/>
      <c r="AE127" s="13"/>
    </row>
    <row r="128" spans="1:31" x14ac:dyDescent="0.2">
      <c r="A128" s="12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</row>
    <row r="129" spans="1:31" x14ac:dyDescent="0.2">
      <c r="Q129" s="122"/>
      <c r="AE129" s="13"/>
    </row>
    <row r="130" spans="1:31" x14ac:dyDescent="0.2">
      <c r="A130" s="124" t="s">
        <v>641</v>
      </c>
      <c r="Q130" s="122"/>
      <c r="R130" s="125"/>
      <c r="S130" s="125" t="s">
        <v>17</v>
      </c>
      <c r="T130" s="125" t="s">
        <v>642</v>
      </c>
      <c r="AE130" s="13"/>
    </row>
    <row r="131" spans="1:31" x14ac:dyDescent="0.2">
      <c r="Q131" s="122"/>
      <c r="R131" s="125">
        <v>2010</v>
      </c>
      <c r="S131" s="125">
        <v>2818.7606974725791</v>
      </c>
      <c r="T131" s="125">
        <v>1659.9495247622599</v>
      </c>
      <c r="AE131" s="13"/>
    </row>
    <row r="132" spans="1:31" x14ac:dyDescent="0.2">
      <c r="Q132" s="122"/>
      <c r="R132" s="125">
        <v>2011</v>
      </c>
      <c r="S132" s="125">
        <v>2778.2700042387546</v>
      </c>
      <c r="T132" s="125">
        <v>1032.2267774798165</v>
      </c>
      <c r="AE132" s="13"/>
    </row>
    <row r="133" spans="1:31" x14ac:dyDescent="0.2">
      <c r="Q133" s="122"/>
      <c r="R133" s="125">
        <v>2012</v>
      </c>
      <c r="S133" s="125">
        <v>2722.7621246537651</v>
      </c>
      <c r="T133" s="125">
        <v>1422.3963000548513</v>
      </c>
      <c r="AE133" s="13"/>
    </row>
    <row r="134" spans="1:31" x14ac:dyDescent="0.2">
      <c r="Q134" s="122"/>
      <c r="R134" s="125">
        <v>2013</v>
      </c>
      <c r="S134" s="125">
        <v>2620.9481277042573</v>
      </c>
      <c r="T134" s="125">
        <v>1716.6577968123315</v>
      </c>
      <c r="AE134" s="13"/>
    </row>
    <row r="135" spans="1:31" x14ac:dyDescent="0.2">
      <c r="Q135" s="122"/>
      <c r="R135" s="125">
        <v>2014</v>
      </c>
      <c r="S135" s="125">
        <v>2623.6462187299167</v>
      </c>
      <c r="T135" s="125">
        <v>1492.0960263247025</v>
      </c>
      <c r="AE135" s="13"/>
    </row>
    <row r="136" spans="1:31" x14ac:dyDescent="0.2">
      <c r="Q136" s="122"/>
      <c r="R136" s="125">
        <v>2015</v>
      </c>
      <c r="S136" s="125">
        <v>2594.2703112581726</v>
      </c>
      <c r="T136" s="125">
        <v>1423.0856690662988</v>
      </c>
      <c r="AE136" s="13"/>
    </row>
    <row r="137" spans="1:31" x14ac:dyDescent="0.2">
      <c r="Q137" s="122"/>
      <c r="R137" s="125">
        <v>2016</v>
      </c>
      <c r="S137" s="125">
        <v>2528.4648872734178</v>
      </c>
      <c r="T137" s="125">
        <v>1415.7424166167912</v>
      </c>
      <c r="AE137" s="13"/>
    </row>
    <row r="138" spans="1:31" x14ac:dyDescent="0.2">
      <c r="Q138" s="122"/>
      <c r="R138" s="125">
        <v>2017</v>
      </c>
      <c r="S138" s="125">
        <v>2463.181732318063</v>
      </c>
      <c r="T138" s="125">
        <v>1418.6834235129172</v>
      </c>
      <c r="AE138" s="13"/>
    </row>
    <row r="139" spans="1:31" x14ac:dyDescent="0.2">
      <c r="Q139" s="122"/>
      <c r="R139" s="125">
        <v>2018</v>
      </c>
      <c r="S139" s="125">
        <v>2478.943125837051</v>
      </c>
      <c r="T139" s="125">
        <v>1525.43049636346</v>
      </c>
      <c r="AE139" s="13"/>
    </row>
    <row r="140" spans="1:31" x14ac:dyDescent="0.2">
      <c r="Q140" s="122"/>
      <c r="R140" s="125">
        <v>2019</v>
      </c>
      <c r="S140" s="125">
        <v>2305.1284557332706</v>
      </c>
      <c r="T140" s="125">
        <v>1664.8000163894803</v>
      </c>
      <c r="AE140" s="13"/>
    </row>
    <row r="141" spans="1:31" x14ac:dyDescent="0.2">
      <c r="Q141" s="122"/>
      <c r="AE141" s="13"/>
    </row>
    <row r="142" spans="1:31" x14ac:dyDescent="0.2">
      <c r="Q142" s="122"/>
      <c r="AE142" s="13"/>
    </row>
    <row r="143" spans="1:31" x14ac:dyDescent="0.2">
      <c r="Q143" s="122"/>
      <c r="AE143" s="13"/>
    </row>
    <row r="144" spans="1:31" x14ac:dyDescent="0.2">
      <c r="Q144" s="122"/>
      <c r="AE144" s="13"/>
    </row>
    <row r="145" spans="1:31" x14ac:dyDescent="0.2">
      <c r="Q145" s="122"/>
      <c r="AE145" s="13"/>
    </row>
    <row r="146" spans="1:31" x14ac:dyDescent="0.2">
      <c r="Q146" s="122"/>
      <c r="AE146" s="13"/>
    </row>
    <row r="147" spans="1:31" x14ac:dyDescent="0.2">
      <c r="Q147" s="122"/>
      <c r="AE147" s="13"/>
    </row>
    <row r="148" spans="1:31" x14ac:dyDescent="0.2">
      <c r="Q148" s="122"/>
      <c r="AE148" s="13"/>
    </row>
    <row r="149" spans="1:31" x14ac:dyDescent="0.2">
      <c r="Q149" s="122"/>
      <c r="AE149" s="13"/>
    </row>
    <row r="150" spans="1:31" x14ac:dyDescent="0.2">
      <c r="Q150" s="122"/>
      <c r="AE150" s="13"/>
    </row>
    <row r="151" spans="1:31" x14ac:dyDescent="0.2">
      <c r="Q151" s="122"/>
      <c r="AE151" s="13"/>
    </row>
    <row r="152" spans="1:31" x14ac:dyDescent="0.2">
      <c r="Q152" s="122"/>
      <c r="AE152" s="13"/>
    </row>
    <row r="153" spans="1:31" x14ac:dyDescent="0.2">
      <c r="Q153" s="122"/>
      <c r="AE153" s="13"/>
    </row>
    <row r="154" spans="1:31" x14ac:dyDescent="0.2">
      <c r="A154" s="12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</row>
    <row r="155" spans="1:31" x14ac:dyDescent="0.2">
      <c r="Q155" s="122"/>
      <c r="AE155" s="13"/>
    </row>
    <row r="156" spans="1:31" x14ac:dyDescent="0.2">
      <c r="A156" s="124" t="s">
        <v>643</v>
      </c>
      <c r="Q156" s="122"/>
      <c r="R156" s="125" t="s">
        <v>11</v>
      </c>
      <c r="S156" s="125" vm="467">
        <v>228873.60559544706</v>
      </c>
      <c r="AE156" s="13"/>
    </row>
    <row r="157" spans="1:31" x14ac:dyDescent="0.2">
      <c r="Q157" s="122"/>
      <c r="R157" s="125" t="s">
        <v>644</v>
      </c>
      <c r="S157" s="125" vm="468">
        <v>94244.228559536117</v>
      </c>
      <c r="AE157" s="13"/>
    </row>
    <row r="158" spans="1:31" x14ac:dyDescent="0.2">
      <c r="Q158" s="122"/>
      <c r="R158" s="125" t="s">
        <v>645</v>
      </c>
      <c r="S158" s="125" vm="469">
        <v>89191.201035500009</v>
      </c>
      <c r="AE158" s="13"/>
    </row>
    <row r="159" spans="1:31" x14ac:dyDescent="0.2">
      <c r="Q159" s="122"/>
      <c r="R159" s="125" t="s">
        <v>646</v>
      </c>
      <c r="S159" s="125" vm="470">
        <v>45438.387254947062</v>
      </c>
      <c r="AE159" s="13"/>
    </row>
    <row r="160" spans="1:31" x14ac:dyDescent="0.2">
      <c r="Q160" s="122"/>
      <c r="R160" s="125" t="s">
        <v>525</v>
      </c>
      <c r="S160" s="125" vm="471">
        <v>530543.30370695656</v>
      </c>
      <c r="AE160" s="13"/>
    </row>
    <row r="161" spans="17:31" x14ac:dyDescent="0.2">
      <c r="Q161" s="122"/>
      <c r="R161" s="125" t="s">
        <v>647</v>
      </c>
      <c r="S161" s="125" vm="472">
        <v>129668.721481132</v>
      </c>
      <c r="AE161" s="13"/>
    </row>
    <row r="162" spans="17:31" x14ac:dyDescent="0.2">
      <c r="Q162" s="122"/>
      <c r="R162" s="125" t="s">
        <v>13</v>
      </c>
      <c r="S162" s="125" vm="473">
        <v>19493.855929999998</v>
      </c>
      <c r="AE162" s="13"/>
    </row>
    <row r="163" spans="17:31" x14ac:dyDescent="0.2">
      <c r="Q163" s="122"/>
      <c r="AE163" s="13"/>
    </row>
    <row r="164" spans="17:31" x14ac:dyDescent="0.2">
      <c r="Q164" s="122"/>
      <c r="AE164" s="13"/>
    </row>
    <row r="165" spans="17:31" x14ac:dyDescent="0.2">
      <c r="Q165" s="122"/>
      <c r="AE165" s="13"/>
    </row>
    <row r="166" spans="17:31" x14ac:dyDescent="0.2">
      <c r="Q166" s="122"/>
      <c r="AE166" s="13"/>
    </row>
    <row r="167" spans="17:31" x14ac:dyDescent="0.2">
      <c r="Q167" s="122"/>
      <c r="AE167" s="13"/>
    </row>
    <row r="168" spans="17:31" x14ac:dyDescent="0.2">
      <c r="Q168" s="122"/>
      <c r="AE168" s="13"/>
    </row>
    <row r="169" spans="17:31" x14ac:dyDescent="0.2">
      <c r="Q169" s="122"/>
      <c r="AE169" s="13"/>
    </row>
    <row r="170" spans="17:31" x14ac:dyDescent="0.2">
      <c r="Q170" s="122"/>
      <c r="AE170" s="13"/>
    </row>
    <row r="171" spans="17:31" x14ac:dyDescent="0.2">
      <c r="Q171" s="122"/>
      <c r="AE171" s="13"/>
    </row>
    <row r="172" spans="17:31" x14ac:dyDescent="0.2">
      <c r="Q172" s="122"/>
      <c r="AE172" s="13"/>
    </row>
    <row r="173" spans="17:31" x14ac:dyDescent="0.2">
      <c r="Q173" s="122"/>
      <c r="AE173" s="13"/>
    </row>
    <row r="174" spans="17:31" x14ac:dyDescent="0.2">
      <c r="Q174" s="122"/>
      <c r="AE174" s="13"/>
    </row>
    <row r="175" spans="17:31" x14ac:dyDescent="0.2">
      <c r="Q175" s="122"/>
      <c r="AE175" s="13"/>
    </row>
    <row r="176" spans="17:31" x14ac:dyDescent="0.2">
      <c r="Q176" s="122"/>
      <c r="AE176" s="13"/>
    </row>
    <row r="177" spans="1:31" x14ac:dyDescent="0.2">
      <c r="Q177" s="122"/>
      <c r="AE177" s="13"/>
    </row>
    <row r="178" spans="1:31" x14ac:dyDescent="0.2">
      <c r="Q178" s="122"/>
      <c r="AE178" s="13"/>
    </row>
    <row r="179" spans="1:31" x14ac:dyDescent="0.2">
      <c r="Q179" s="122"/>
      <c r="AE179" s="13"/>
    </row>
    <row r="180" spans="1:31" x14ac:dyDescent="0.2">
      <c r="Q180" s="122"/>
      <c r="AE180" s="13"/>
    </row>
    <row r="181" spans="1:31" x14ac:dyDescent="0.2">
      <c r="Q181" s="122"/>
      <c r="AE181" s="13"/>
    </row>
    <row r="182" spans="1:31" x14ac:dyDescent="0.2">
      <c r="Q182" s="122"/>
      <c r="AE182" s="13"/>
    </row>
    <row r="183" spans="1:31" x14ac:dyDescent="0.2">
      <c r="Q183" s="122"/>
      <c r="AE183" s="13"/>
    </row>
    <row r="184" spans="1:31" x14ac:dyDescent="0.2">
      <c r="Q184" s="122"/>
      <c r="AE184" s="13"/>
    </row>
    <row r="185" spans="1:31" x14ac:dyDescent="0.2">
      <c r="Q185" s="122"/>
      <c r="AE185" s="13"/>
    </row>
    <row r="186" spans="1:31" x14ac:dyDescent="0.2">
      <c r="Q186" s="122"/>
      <c r="AE186" s="13"/>
    </row>
    <row r="187" spans="1:31" x14ac:dyDescent="0.2">
      <c r="Q187" s="122"/>
      <c r="AE187" s="13"/>
    </row>
    <row r="188" spans="1:31" x14ac:dyDescent="0.2">
      <c r="Q188" s="122"/>
      <c r="AE188" s="13"/>
    </row>
    <row r="189" spans="1:31" x14ac:dyDescent="0.2">
      <c r="A189" s="12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</row>
    <row r="190" spans="1:31" x14ac:dyDescent="0.2">
      <c r="Q190" s="122"/>
      <c r="AE190" s="13"/>
    </row>
    <row r="191" spans="1:31" x14ac:dyDescent="0.2">
      <c r="A191" s="124" t="s">
        <v>648</v>
      </c>
      <c r="Q191" s="122"/>
      <c r="R191" s="125">
        <v>2010</v>
      </c>
      <c r="S191" s="125">
        <v>401.73868186414569</v>
      </c>
      <c r="AE191" s="13"/>
    </row>
    <row r="192" spans="1:31" x14ac:dyDescent="0.2">
      <c r="Q192" s="122"/>
      <c r="R192" s="125">
        <v>2011</v>
      </c>
      <c r="S192" s="125">
        <v>390.5414036143921</v>
      </c>
      <c r="AE192" s="13"/>
    </row>
    <row r="193" spans="17:31" x14ac:dyDescent="0.2">
      <c r="Q193" s="122"/>
      <c r="R193" s="125">
        <v>2012</v>
      </c>
      <c r="S193" s="125">
        <v>381.4488613028501</v>
      </c>
      <c r="AE193" s="13"/>
    </row>
    <row r="194" spans="17:31" x14ac:dyDescent="0.2">
      <c r="Q194" s="122"/>
      <c r="R194" s="125">
        <v>2013</v>
      </c>
      <c r="S194" s="125">
        <v>366.00963034595583</v>
      </c>
      <c r="AE194" s="13"/>
    </row>
    <row r="195" spans="17:31" x14ac:dyDescent="0.2">
      <c r="Q195" s="122"/>
      <c r="R195" s="125">
        <v>2014</v>
      </c>
      <c r="S195" s="125">
        <v>355.26950555664899</v>
      </c>
      <c r="AE195" s="13"/>
    </row>
    <row r="196" spans="17:31" x14ac:dyDescent="0.2">
      <c r="Q196" s="122"/>
      <c r="R196" s="125">
        <v>2015</v>
      </c>
      <c r="S196" s="125">
        <v>336.52375805695061</v>
      </c>
      <c r="AE196" s="13"/>
    </row>
    <row r="197" spans="17:31" x14ac:dyDescent="0.2">
      <c r="Q197" s="122"/>
      <c r="R197" s="125">
        <v>2016</v>
      </c>
      <c r="S197" s="125">
        <v>313.75373038415631</v>
      </c>
      <c r="AE197" s="13"/>
    </row>
    <row r="198" spans="17:31" x14ac:dyDescent="0.2">
      <c r="Q198" s="122"/>
      <c r="R198" s="125">
        <v>2017</v>
      </c>
      <c r="S198" s="125">
        <v>319.85851470118212</v>
      </c>
      <c r="AE198" s="13"/>
    </row>
    <row r="199" spans="17:31" x14ac:dyDescent="0.2">
      <c r="Q199" s="122"/>
      <c r="R199" s="125">
        <v>2018</v>
      </c>
      <c r="S199" s="125">
        <v>323.62667510694916</v>
      </c>
      <c r="AE199" s="13"/>
    </row>
    <row r="200" spans="17:31" x14ac:dyDescent="0.2">
      <c r="Q200" s="122"/>
      <c r="R200" s="125">
        <v>2019</v>
      </c>
      <c r="S200" s="125">
        <v>315.98800477585547</v>
      </c>
      <c r="AE200" s="13"/>
    </row>
    <row r="201" spans="17:31" x14ac:dyDescent="0.2">
      <c r="Q201" s="122"/>
      <c r="AE201" s="13"/>
    </row>
    <row r="202" spans="17:31" x14ac:dyDescent="0.2">
      <c r="Q202" s="122"/>
      <c r="AE202" s="13"/>
    </row>
    <row r="203" spans="17:31" x14ac:dyDescent="0.2">
      <c r="Q203" s="122"/>
      <c r="AE203" s="13"/>
    </row>
    <row r="204" spans="17:31" x14ac:dyDescent="0.2">
      <c r="Q204" s="122"/>
      <c r="AE204" s="13"/>
    </row>
    <row r="205" spans="17:31" x14ac:dyDescent="0.2">
      <c r="Q205" s="122"/>
      <c r="AE205" s="13"/>
    </row>
    <row r="206" spans="17:31" x14ac:dyDescent="0.2">
      <c r="Q206" s="122"/>
      <c r="AE206" s="13"/>
    </row>
    <row r="207" spans="17:31" x14ac:dyDescent="0.2">
      <c r="Q207" s="122"/>
      <c r="AE207" s="13"/>
    </row>
    <row r="208" spans="17:31" x14ac:dyDescent="0.2">
      <c r="Q208" s="122"/>
      <c r="AE208" s="13"/>
    </row>
    <row r="209" spans="1:31" x14ac:dyDescent="0.2">
      <c r="Q209" s="122"/>
      <c r="AE209" s="13"/>
    </row>
    <row r="210" spans="1:31" x14ac:dyDescent="0.2">
      <c r="Q210" s="122"/>
      <c r="AE210" s="13"/>
    </row>
    <row r="211" spans="1:31" x14ac:dyDescent="0.2">
      <c r="Q211" s="122"/>
      <c r="AE211" s="13"/>
    </row>
    <row r="212" spans="1:31" x14ac:dyDescent="0.2">
      <c r="Q212" s="122"/>
      <c r="AE212" s="13"/>
    </row>
    <row r="213" spans="1:31" x14ac:dyDescent="0.2">
      <c r="Q213" s="122"/>
      <c r="AE213" s="13"/>
    </row>
    <row r="214" spans="1:31" x14ac:dyDescent="0.2">
      <c r="Q214" s="122"/>
      <c r="AE214" s="13"/>
    </row>
    <row r="215" spans="1:31" x14ac:dyDescent="0.2">
      <c r="Q215" s="122"/>
      <c r="AE215" s="13"/>
    </row>
    <row r="216" spans="1:31" x14ac:dyDescent="0.2">
      <c r="A216" s="12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</row>
    <row r="217" spans="1:31" x14ac:dyDescent="0.2">
      <c r="Q217" s="122"/>
      <c r="AE217" s="13"/>
    </row>
    <row r="218" spans="1:31" x14ac:dyDescent="0.2">
      <c r="A218" s="124" t="s">
        <v>649</v>
      </c>
      <c r="Q218" s="122"/>
      <c r="R218" s="125" t="s">
        <v>623</v>
      </c>
      <c r="S218" s="125"/>
      <c r="T218" s="125">
        <v>2019</v>
      </c>
      <c r="U218" s="125">
        <v>2018</v>
      </c>
      <c r="V218" s="125">
        <v>2017</v>
      </c>
      <c r="W218" s="125">
        <v>2016</v>
      </c>
      <c r="X218" s="125">
        <v>2015</v>
      </c>
      <c r="AE218" s="13"/>
    </row>
    <row r="219" spans="1:31" x14ac:dyDescent="0.2">
      <c r="Q219" s="122"/>
      <c r="R219" s="125"/>
      <c r="S219" s="125"/>
      <c r="T219" s="125"/>
      <c r="U219" s="125"/>
      <c r="V219" s="125"/>
      <c r="W219" s="125"/>
      <c r="X219" s="125"/>
      <c r="AE219" s="13"/>
    </row>
    <row r="220" spans="1:31" x14ac:dyDescent="0.2">
      <c r="Q220" s="122"/>
      <c r="R220" s="125" t="s">
        <v>650</v>
      </c>
      <c r="S220" s="125"/>
      <c r="T220" s="125"/>
      <c r="U220" s="125"/>
      <c r="V220" s="125"/>
      <c r="W220" s="125"/>
      <c r="X220" s="125"/>
      <c r="AE220" s="13"/>
    </row>
    <row r="221" spans="1:31" x14ac:dyDescent="0.2">
      <c r="Q221" s="122"/>
      <c r="R221" s="125" t="s">
        <v>651</v>
      </c>
      <c r="S221" s="125"/>
      <c r="T221" s="125">
        <v>22048.574735500002</v>
      </c>
      <c r="U221" s="125">
        <v>22551.599947629998</v>
      </c>
      <c r="V221" s="125">
        <v>22395.258779719999</v>
      </c>
      <c r="W221" s="125">
        <v>23282.285210409998</v>
      </c>
      <c r="X221" s="125">
        <v>24833.772904100002</v>
      </c>
      <c r="AE221" s="13"/>
    </row>
    <row r="222" spans="1:31" x14ac:dyDescent="0.2">
      <c r="Q222" s="122"/>
      <c r="R222" s="125" t="s">
        <v>652</v>
      </c>
      <c r="S222" s="125"/>
      <c r="T222" s="125">
        <v>186138.59308999026</v>
      </c>
      <c r="U222" s="125">
        <v>207537.09560149006</v>
      </c>
      <c r="V222" s="125">
        <v>209353.42857886528</v>
      </c>
      <c r="W222" s="125">
        <v>206137.99194727433</v>
      </c>
      <c r="X222" s="125">
        <v>197116.21214283438</v>
      </c>
      <c r="AE222" s="13"/>
    </row>
    <row r="223" spans="1:31" x14ac:dyDescent="0.2">
      <c r="Q223" s="122"/>
      <c r="R223" s="125" t="s">
        <v>653</v>
      </c>
      <c r="S223" s="125"/>
      <c r="T223" s="125">
        <v>164328.80542445002</v>
      </c>
      <c r="U223" s="125">
        <v>188910.82173306</v>
      </c>
      <c r="V223" s="125">
        <v>187565.94023003001</v>
      </c>
      <c r="W223" s="125">
        <v>185674.01811279001</v>
      </c>
      <c r="X223" s="125">
        <v>178521.57819792998</v>
      </c>
      <c r="AE223" s="13"/>
    </row>
    <row r="224" spans="1:31" x14ac:dyDescent="0.2">
      <c r="Q224" s="122"/>
      <c r="R224" s="125" t="s">
        <v>654</v>
      </c>
      <c r="S224" s="125"/>
      <c r="T224" s="125">
        <v>2.0537219756093978E-2</v>
      </c>
      <c r="U224" s="125">
        <v>2.1006152124700906E-2</v>
      </c>
      <c r="V224" s="125">
        <v>2.0447439561479666E-2</v>
      </c>
      <c r="W224" s="125">
        <v>2.617939177492289E-2</v>
      </c>
      <c r="X224" s="125">
        <v>2.9572591618500042E-2</v>
      </c>
      <c r="AE224" s="13"/>
    </row>
    <row r="225" spans="17:31" x14ac:dyDescent="0.2">
      <c r="Q225" s="122"/>
      <c r="R225" s="125"/>
      <c r="S225" s="125"/>
      <c r="T225" s="125"/>
      <c r="U225" s="125"/>
      <c r="V225" s="125"/>
      <c r="W225" s="125"/>
      <c r="X225" s="125"/>
      <c r="AE225" s="13"/>
    </row>
    <row r="226" spans="17:31" x14ac:dyDescent="0.2">
      <c r="Q226" s="122"/>
      <c r="R226" s="125" t="s">
        <v>655</v>
      </c>
      <c r="S226" s="125"/>
      <c r="T226" s="125"/>
      <c r="U226" s="125"/>
      <c r="V226" s="125"/>
      <c r="W226" s="125"/>
      <c r="X226" s="125"/>
      <c r="AE226" s="13"/>
    </row>
    <row r="227" spans="17:31" x14ac:dyDescent="0.2">
      <c r="Q227" s="122"/>
      <c r="R227" s="125" t="s">
        <v>656</v>
      </c>
      <c r="S227" s="125"/>
      <c r="T227" s="125">
        <v>369.67748342196631</v>
      </c>
      <c r="U227" s="125">
        <v>376.82791413468419</v>
      </c>
      <c r="V227" s="125">
        <v>364.71387393182152</v>
      </c>
      <c r="W227" s="125">
        <v>359.26887582305676</v>
      </c>
      <c r="X227" s="125">
        <v>381.43391586501679</v>
      </c>
      <c r="AE227" s="13"/>
    </row>
    <row r="228" spans="17:31" x14ac:dyDescent="0.2">
      <c r="Q228" s="122"/>
      <c r="R228" s="125" t="s">
        <v>657</v>
      </c>
      <c r="S228" s="125"/>
      <c r="T228" s="125">
        <v>398.66622152416227</v>
      </c>
      <c r="U228" s="125">
        <v>415.44478293953955</v>
      </c>
      <c r="V228" s="125">
        <v>404.87906763521414</v>
      </c>
      <c r="W228" s="125">
        <v>399.53959201456672</v>
      </c>
      <c r="X228" s="125">
        <v>434.69739320021768</v>
      </c>
      <c r="AE228" s="13"/>
    </row>
    <row r="229" spans="17:31" x14ac:dyDescent="0.2">
      <c r="Q229" s="122"/>
      <c r="R229" s="125" t="s">
        <v>658</v>
      </c>
      <c r="S229" s="125"/>
      <c r="T229" s="125">
        <v>480.4601520549727</v>
      </c>
      <c r="U229" s="125">
        <v>439.54169163397415</v>
      </c>
      <c r="V229" s="125">
        <v>430.03406792238053</v>
      </c>
      <c r="W229" s="125">
        <v>425.43458346765601</v>
      </c>
      <c r="X229" s="125">
        <v>409.04155506679575</v>
      </c>
      <c r="AE229" s="13"/>
    </row>
    <row r="230" spans="17:31" x14ac:dyDescent="0.2">
      <c r="Q230" s="122"/>
      <c r="R230" s="125" t="s">
        <v>659</v>
      </c>
      <c r="S230" s="125"/>
      <c r="T230" s="125">
        <v>74.775708415568403</v>
      </c>
      <c r="U230" s="125">
        <v>73.221971632279192</v>
      </c>
      <c r="V230" s="125">
        <v>70.360163564323216</v>
      </c>
      <c r="W230" s="125">
        <v>69.752768965110945</v>
      </c>
      <c r="X230" s="125">
        <v>73.428763121345085</v>
      </c>
      <c r="AE230" s="13"/>
    </row>
    <row r="231" spans="17:31" x14ac:dyDescent="0.2">
      <c r="Q231" s="122"/>
      <c r="R231" s="125"/>
      <c r="S231" s="125"/>
      <c r="T231" s="125"/>
      <c r="U231" s="125"/>
      <c r="V231" s="125"/>
      <c r="W231" s="125"/>
      <c r="X231" s="125"/>
      <c r="AE231" s="13"/>
    </row>
    <row r="232" spans="17:31" x14ac:dyDescent="0.2">
      <c r="Q232" s="122"/>
      <c r="R232" s="125" t="s">
        <v>669</v>
      </c>
      <c r="S232" s="125"/>
      <c r="T232" s="125"/>
      <c r="U232" s="125"/>
      <c r="V232" s="125"/>
      <c r="W232" s="125"/>
      <c r="X232" s="125"/>
      <c r="AE232" s="13"/>
    </row>
    <row r="233" spans="17:31" x14ac:dyDescent="0.2">
      <c r="Q233" s="122"/>
      <c r="R233" s="125" t="s">
        <v>624</v>
      </c>
      <c r="S233" s="125"/>
      <c r="T233" s="125">
        <v>303.86192763013173</v>
      </c>
      <c r="U233" s="125">
        <v>911.05803764888594</v>
      </c>
      <c r="V233" s="125">
        <v>21.738287528350135</v>
      </c>
      <c r="W233" s="125">
        <v>-132.85055903327324</v>
      </c>
      <c r="X233" s="125">
        <v>15.95251826911047</v>
      </c>
      <c r="AE233" s="13"/>
    </row>
    <row r="234" spans="17:31" x14ac:dyDescent="0.2">
      <c r="Q234" s="122"/>
      <c r="R234" s="125" t="s">
        <v>626</v>
      </c>
      <c r="S234" s="125"/>
      <c r="T234" s="125">
        <v>640.32843934379014</v>
      </c>
      <c r="U234" s="125">
        <v>953.51262947359101</v>
      </c>
      <c r="V234" s="125">
        <v>1044.4983088051461</v>
      </c>
      <c r="W234" s="125">
        <v>1112.7224706566267</v>
      </c>
      <c r="X234" s="125">
        <v>1171.1846421918738</v>
      </c>
      <c r="AE234" s="13"/>
    </row>
    <row r="235" spans="17:31" x14ac:dyDescent="0.2">
      <c r="Q235" s="122"/>
      <c r="R235" s="125" t="s">
        <v>588</v>
      </c>
      <c r="S235" s="125"/>
      <c r="T235" s="125">
        <v>-32.952188449551699</v>
      </c>
      <c r="U235" s="125">
        <v>-39.148030244325057</v>
      </c>
      <c r="V235" s="125">
        <v>-19.420406704339314</v>
      </c>
      <c r="W235" s="125">
        <v>-2.9802997779406142</v>
      </c>
      <c r="X235" s="125">
        <v>-39.762597686436841</v>
      </c>
      <c r="AE235" s="13"/>
    </row>
    <row r="236" spans="17:31" x14ac:dyDescent="0.2">
      <c r="Q236" s="122"/>
      <c r="R236" s="125" t="s">
        <v>660</v>
      </c>
      <c r="S236" s="125"/>
      <c r="T236" s="125">
        <v>3.1473423900000004</v>
      </c>
      <c r="U236" s="125">
        <v>250.69089653372615</v>
      </c>
      <c r="V236" s="125" t="s">
        <v>589</v>
      </c>
      <c r="W236" s="125" t="s">
        <v>589</v>
      </c>
      <c r="X236" s="125" t="s">
        <v>589</v>
      </c>
      <c r="AE236" s="13"/>
    </row>
    <row r="237" spans="17:31" x14ac:dyDescent="0.2">
      <c r="Q237" s="122"/>
      <c r="R237" s="125" t="s">
        <v>661</v>
      </c>
      <c r="S237" s="125"/>
      <c r="T237" s="125">
        <v>914.38552091437009</v>
      </c>
      <c r="U237" s="125">
        <v>2076.1135334118781</v>
      </c>
      <c r="V237" s="125">
        <v>1046.816189629157</v>
      </c>
      <c r="W237" s="125">
        <v>976.89161184541285</v>
      </c>
      <c r="X237" s="125">
        <v>1147.3745627745473</v>
      </c>
      <c r="AE237" s="13"/>
    </row>
    <row r="238" spans="17:31" x14ac:dyDescent="0.2">
      <c r="Q238" s="122"/>
      <c r="R238" s="125"/>
      <c r="S238" s="125"/>
      <c r="T238" s="125"/>
      <c r="U238" s="125"/>
      <c r="V238" s="125"/>
      <c r="W238" s="125"/>
      <c r="X238" s="125"/>
      <c r="AE238" s="13"/>
    </row>
    <row r="239" spans="17:31" x14ac:dyDescent="0.2">
      <c r="Q239" s="122"/>
      <c r="R239" s="125" t="s">
        <v>634</v>
      </c>
      <c r="S239" s="125"/>
      <c r="T239" s="125"/>
      <c r="U239" s="125"/>
      <c r="V239" s="125"/>
      <c r="W239" s="125"/>
      <c r="X239" s="125"/>
      <c r="AE239" s="13"/>
    </row>
    <row r="240" spans="17:31" x14ac:dyDescent="0.2">
      <c r="Q240" s="122"/>
      <c r="R240" s="125" t="s">
        <v>662</v>
      </c>
      <c r="S240" s="125"/>
      <c r="T240" s="125">
        <v>450.64123282437009</v>
      </c>
      <c r="U240" s="125">
        <v>533.92979070187812</v>
      </c>
      <c r="V240" s="125">
        <v>553.69753114915693</v>
      </c>
      <c r="W240" s="125">
        <v>601.71902442541284</v>
      </c>
      <c r="X240" s="125">
        <v>638.15709740454724</v>
      </c>
      <c r="AE240" s="13"/>
    </row>
    <row r="241" spans="17:31" x14ac:dyDescent="0.2">
      <c r="Q241" s="122"/>
      <c r="R241" s="125" t="s">
        <v>663</v>
      </c>
      <c r="S241" s="125"/>
      <c r="T241" s="125">
        <v>0.4928350488027593</v>
      </c>
      <c r="U241" s="125">
        <v>0.25717754935319925</v>
      </c>
      <c r="V241" s="125">
        <v>0.52893481838994938</v>
      </c>
      <c r="W241" s="125">
        <v>0.61595269846644074</v>
      </c>
      <c r="X241" s="125">
        <v>0.55618898841662889</v>
      </c>
      <c r="AE241" s="13"/>
    </row>
    <row r="242" spans="17:31" x14ac:dyDescent="0.2">
      <c r="Q242" s="122"/>
      <c r="R242" s="125" t="s">
        <v>664</v>
      </c>
      <c r="S242" s="125"/>
      <c r="T242" s="125">
        <v>463.74428809</v>
      </c>
      <c r="U242" s="125">
        <v>1542.1837427099999</v>
      </c>
      <c r="V242" s="125">
        <v>493.11865847999997</v>
      </c>
      <c r="W242" s="125">
        <v>375.17258742000001</v>
      </c>
      <c r="X242" s="125">
        <v>509.21746537000001</v>
      </c>
      <c r="AE242" s="13"/>
    </row>
    <row r="243" spans="17:31" x14ac:dyDescent="0.2">
      <c r="Q243" s="122"/>
      <c r="R243" s="125" t="s">
        <v>665</v>
      </c>
      <c r="S243" s="125"/>
      <c r="T243" s="125">
        <v>0.5071649511972407</v>
      </c>
      <c r="U243" s="125">
        <v>0.74282245064680075</v>
      </c>
      <c r="V243" s="125">
        <v>0.47106518161005057</v>
      </c>
      <c r="W243" s="125">
        <v>0.38404730153355926</v>
      </c>
      <c r="X243" s="125">
        <v>0.44381101158337116</v>
      </c>
      <c r="AE243" s="13"/>
    </row>
    <row r="244" spans="17:31" x14ac:dyDescent="0.2">
      <c r="Q244" s="122"/>
      <c r="R244" s="125"/>
      <c r="S244" s="125"/>
      <c r="T244" s="125"/>
      <c r="U244" s="125"/>
      <c r="V244" s="125"/>
      <c r="W244" s="125"/>
      <c r="X244" s="125"/>
      <c r="AE244" s="13"/>
    </row>
    <row r="245" spans="17:31" x14ac:dyDescent="0.2">
      <c r="Q245" s="122"/>
      <c r="R245" s="125" t="s">
        <v>666</v>
      </c>
      <c r="S245" s="125"/>
      <c r="T245" s="125">
        <v>6664.4049113524179</v>
      </c>
      <c r="U245" s="125">
        <v>7179.7078116330895</v>
      </c>
      <c r="V245" s="125">
        <v>7032.8760368557196</v>
      </c>
      <c r="W245" s="125">
        <v>8049.4230080324241</v>
      </c>
      <c r="X245" s="125">
        <v>8537.4887196954023</v>
      </c>
      <c r="AE245" s="13"/>
    </row>
    <row r="246" spans="17:31" x14ac:dyDescent="0.2">
      <c r="Q246" s="122"/>
      <c r="R246" s="125" t="s">
        <v>663</v>
      </c>
      <c r="S246" s="125"/>
      <c r="T246" s="125">
        <v>6.7619125611159903E-2</v>
      </c>
      <c r="U246" s="125">
        <v>7.4366506926196341E-2</v>
      </c>
      <c r="V246" s="125">
        <v>7.8729886357659415E-2</v>
      </c>
      <c r="W246" s="125">
        <v>7.4753062899659328E-2</v>
      </c>
      <c r="X246" s="125">
        <v>7.4747635792755132E-2</v>
      </c>
      <c r="AE246" s="13"/>
    </row>
    <row r="247" spans="17:31" x14ac:dyDescent="0.2">
      <c r="Q247" s="122"/>
      <c r="R247" s="125" t="s">
        <v>667</v>
      </c>
      <c r="S247" s="125"/>
      <c r="T247" s="125">
        <v>0.9323808743888401</v>
      </c>
      <c r="U247" s="125">
        <v>0.92563349307380371</v>
      </c>
      <c r="V247" s="125">
        <v>0.92127011364234057</v>
      </c>
      <c r="W247" s="125">
        <v>0.92524693710034067</v>
      </c>
      <c r="X247" s="125">
        <v>0.92525236420724488</v>
      </c>
      <c r="AE247" s="13"/>
    </row>
    <row r="248" spans="17:31" x14ac:dyDescent="0.2">
      <c r="Q248" s="122"/>
      <c r="R248" s="125" t="s">
        <v>668</v>
      </c>
      <c r="S248" s="125"/>
      <c r="T248" s="125">
        <v>0.93479368508982263</v>
      </c>
      <c r="U248" s="125">
        <v>0.92461925378411192</v>
      </c>
      <c r="V248" s="125">
        <v>0.92504524519502107</v>
      </c>
      <c r="W248" s="125">
        <v>0.92664934354917783</v>
      </c>
      <c r="X248" s="125">
        <v>0.92634598143221225</v>
      </c>
      <c r="AE248" s="13"/>
    </row>
    <row r="249" spans="17:31" x14ac:dyDescent="0.2">
      <c r="Q249" s="122"/>
      <c r="AE249" s="13"/>
    </row>
    <row r="250" spans="17:31" x14ac:dyDescent="0.2">
      <c r="Q250" s="122"/>
      <c r="AE250" s="13"/>
    </row>
    <row r="251" spans="17:31" x14ac:dyDescent="0.2">
      <c r="Q251" s="122"/>
      <c r="AE251" s="13"/>
    </row>
    <row r="252" spans="17:31" x14ac:dyDescent="0.2">
      <c r="Q252" s="122"/>
      <c r="AE252" s="13"/>
    </row>
    <row r="253" spans="17:31" x14ac:dyDescent="0.2">
      <c r="Q253" s="122"/>
      <c r="AE253" s="13"/>
    </row>
    <row r="254" spans="17:31" x14ac:dyDescent="0.2">
      <c r="Q254" s="122"/>
      <c r="AE254" s="13"/>
    </row>
    <row r="255" spans="17:31" x14ac:dyDescent="0.2">
      <c r="Q255" s="122"/>
      <c r="AE255" s="13"/>
    </row>
    <row r="256" spans="17:31" x14ac:dyDescent="0.2">
      <c r="Q256" s="122"/>
      <c r="AE256" s="13"/>
    </row>
    <row r="257" spans="1:31" x14ac:dyDescent="0.2">
      <c r="Q257" s="122"/>
      <c r="AE257" s="13"/>
    </row>
    <row r="258" spans="1:31" x14ac:dyDescent="0.2">
      <c r="Q258" s="122"/>
      <c r="AE258" s="13"/>
    </row>
    <row r="259" spans="1:31" x14ac:dyDescent="0.2">
      <c r="Q259" s="122"/>
      <c r="AE259" s="13"/>
    </row>
    <row r="260" spans="1:31" x14ac:dyDescent="0.2">
      <c r="Q260" s="122"/>
      <c r="AE260" s="13"/>
    </row>
    <row r="261" spans="1:31" x14ac:dyDescent="0.2">
      <c r="Q261" s="122"/>
      <c r="AE261" s="13"/>
    </row>
    <row r="262" spans="1:31" x14ac:dyDescent="0.2">
      <c r="Q262" s="122"/>
      <c r="AE262" s="13"/>
    </row>
    <row r="263" spans="1:31" x14ac:dyDescent="0.2">
      <c r="Q263" s="122"/>
      <c r="AE263" s="13"/>
    </row>
    <row r="264" spans="1:31" x14ac:dyDescent="0.2">
      <c r="A264" s="12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</row>
    <row r="265" spans="1:31" x14ac:dyDescent="0.2">
      <c r="Q265" s="122"/>
      <c r="AE265" s="13"/>
    </row>
    <row r="266" spans="1:31" x14ac:dyDescent="0.2">
      <c r="A266" s="124" t="s">
        <v>670</v>
      </c>
      <c r="Q266" s="122"/>
      <c r="R266" s="125" t="s">
        <v>671</v>
      </c>
      <c r="S266" s="125"/>
      <c r="T266" s="125">
        <v>2019</v>
      </c>
      <c r="U266" s="125">
        <v>2018</v>
      </c>
      <c r="V266" s="125">
        <v>2017</v>
      </c>
      <c r="W266" s="125">
        <v>2016</v>
      </c>
      <c r="X266" s="125">
        <v>2015</v>
      </c>
      <c r="AE266" s="13"/>
    </row>
    <row r="267" spans="1:31" x14ac:dyDescent="0.2">
      <c r="Q267" s="122"/>
      <c r="R267" s="125"/>
      <c r="S267" s="125"/>
      <c r="T267" s="125"/>
      <c r="U267" s="125"/>
      <c r="V267" s="125"/>
      <c r="W267" s="125"/>
      <c r="X267" s="125"/>
      <c r="AE267" s="13"/>
    </row>
    <row r="268" spans="1:31" x14ac:dyDescent="0.2">
      <c r="Q268" s="122"/>
      <c r="R268" s="125" t="s">
        <v>672</v>
      </c>
      <c r="S268" s="125"/>
      <c r="T268" s="125">
        <v>157.83435756381397</v>
      </c>
      <c r="U268" s="125">
        <v>178.22342215231754</v>
      </c>
      <c r="V268" s="125">
        <v>179.18351125757027</v>
      </c>
      <c r="W268" s="125">
        <v>176.00389828290062</v>
      </c>
      <c r="X268" s="125">
        <v>170.75176096204052</v>
      </c>
      <c r="AE268" s="13"/>
    </row>
    <row r="269" spans="1:31" x14ac:dyDescent="0.2">
      <c r="Q269" s="122"/>
      <c r="R269" s="125" t="s">
        <v>86</v>
      </c>
      <c r="S269" s="125"/>
      <c r="T269" s="125">
        <v>1.1018265770613485</v>
      </c>
      <c r="U269" s="125">
        <v>1.9873446445113485</v>
      </c>
      <c r="V269" s="125">
        <v>1.0177490621213483</v>
      </c>
      <c r="W269" s="125">
        <v>1.0638440281275494</v>
      </c>
      <c r="X269" s="125">
        <v>1.3616943924734524</v>
      </c>
      <c r="AE269" s="13"/>
    </row>
    <row r="270" spans="1:31" x14ac:dyDescent="0.2">
      <c r="Q270" s="122"/>
      <c r="R270" s="125" t="s">
        <v>673</v>
      </c>
      <c r="S270" s="125"/>
      <c r="T270" s="125">
        <v>22.048574735500001</v>
      </c>
      <c r="U270" s="125">
        <v>22.551599947629999</v>
      </c>
      <c r="V270" s="125">
        <v>22.395258779719999</v>
      </c>
      <c r="W270" s="125">
        <v>23.282285210409999</v>
      </c>
      <c r="X270" s="125">
        <v>24.833772904100002</v>
      </c>
      <c r="AE270" s="13"/>
    </row>
    <row r="271" spans="1:31" x14ac:dyDescent="0.2">
      <c r="Q271" s="122"/>
      <c r="R271" s="125"/>
      <c r="S271" s="125"/>
      <c r="T271" s="125"/>
      <c r="U271" s="125"/>
      <c r="V271" s="125"/>
      <c r="W271" s="125"/>
      <c r="X271" s="125"/>
      <c r="AE271" s="13"/>
    </row>
    <row r="272" spans="1:31" x14ac:dyDescent="0.2">
      <c r="Q272" s="122"/>
      <c r="R272" s="125" t="s">
        <v>674</v>
      </c>
      <c r="S272" s="125"/>
      <c r="T272" s="125"/>
      <c r="U272" s="125"/>
      <c r="V272" s="125"/>
      <c r="W272" s="125"/>
      <c r="X272" s="125"/>
      <c r="AE272" s="13"/>
    </row>
    <row r="273" spans="1:31" x14ac:dyDescent="0.2">
      <c r="Q273" s="122"/>
      <c r="R273" s="125" t="s">
        <v>675</v>
      </c>
      <c r="S273" s="125"/>
      <c r="T273" s="125" vm="474">
        <v>1865440.8599999999</v>
      </c>
      <c r="U273" s="125">
        <v>1865682.8</v>
      </c>
      <c r="V273" s="125">
        <v>1850847.62</v>
      </c>
      <c r="W273" s="125">
        <v>1836759.4500000002</v>
      </c>
      <c r="X273" s="125">
        <v>1780837.45</v>
      </c>
      <c r="AE273" s="13"/>
    </row>
    <row r="274" spans="1:31" x14ac:dyDescent="0.2">
      <c r="Q274" s="122"/>
      <c r="R274" s="125" t="s">
        <v>676</v>
      </c>
      <c r="S274" s="125"/>
      <c r="T274" s="125" vm="475">
        <v>781402.64999999991</v>
      </c>
      <c r="U274" s="125">
        <v>978953.17507491435</v>
      </c>
      <c r="V274" s="125">
        <v>1021119.89</v>
      </c>
      <c r="W274" s="125">
        <v>0</v>
      </c>
      <c r="X274" s="125">
        <v>0</v>
      </c>
      <c r="AE274" s="13"/>
    </row>
    <row r="275" spans="1:31" x14ac:dyDescent="0.2">
      <c r="Q275" s="122"/>
      <c r="R275" s="125" t="s">
        <v>658</v>
      </c>
      <c r="S275" s="125"/>
      <c r="T275" s="125" vm="476">
        <v>261267.56</v>
      </c>
      <c r="U275" s="125">
        <v>259612.93000000002</v>
      </c>
      <c r="V275" s="125">
        <v>253366.84</v>
      </c>
      <c r="W275" s="125">
        <v>251297.56</v>
      </c>
      <c r="X275" s="125">
        <v>246948.26</v>
      </c>
      <c r="AE275" s="13"/>
    </row>
    <row r="276" spans="1:31" x14ac:dyDescent="0.2">
      <c r="Q276" s="122"/>
      <c r="R276" s="125" t="s">
        <v>677</v>
      </c>
      <c r="S276" s="125"/>
      <c r="T276" s="125" vm="477">
        <v>294105</v>
      </c>
      <c r="U276" s="125" vm="478">
        <v>302652</v>
      </c>
      <c r="V276" s="125" vm="479">
        <v>313148</v>
      </c>
      <c r="W276" s="125" vm="480">
        <v>323799</v>
      </c>
      <c r="X276" s="125" vm="481">
        <v>339649</v>
      </c>
      <c r="AE276" s="13"/>
    </row>
    <row r="277" spans="1:31" x14ac:dyDescent="0.2">
      <c r="Q277" s="122"/>
      <c r="R277" s="125" t="s">
        <v>678</v>
      </c>
      <c r="S277" s="125"/>
      <c r="T277" s="125">
        <v>2420813.42</v>
      </c>
      <c r="U277" s="125">
        <v>2427947.73</v>
      </c>
      <c r="V277" s="125">
        <v>2417362.46</v>
      </c>
      <c r="W277" s="125">
        <v>2411856.0100000002</v>
      </c>
      <c r="X277" s="125">
        <v>2367434.71</v>
      </c>
      <c r="AE277" s="13"/>
    </row>
    <row r="278" spans="1:31" x14ac:dyDescent="0.2">
      <c r="Q278" s="122"/>
      <c r="AE278" s="13"/>
    </row>
    <row r="279" spans="1:31" x14ac:dyDescent="0.2">
      <c r="Q279" s="122"/>
      <c r="AE279" s="13"/>
    </row>
    <row r="280" spans="1:31" x14ac:dyDescent="0.2">
      <c r="Q280" s="122"/>
      <c r="AE280" s="13"/>
    </row>
    <row r="281" spans="1:31" x14ac:dyDescent="0.2">
      <c r="Q281" s="122"/>
      <c r="AE281" s="13"/>
    </row>
    <row r="282" spans="1:31" x14ac:dyDescent="0.2">
      <c r="A282" s="12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</row>
    <row r="283" spans="1:31" x14ac:dyDescent="0.2">
      <c r="Q283" s="122"/>
      <c r="AE283" s="13"/>
    </row>
    <row r="284" spans="1:31" x14ac:dyDescent="0.2">
      <c r="A284" s="124" t="s">
        <v>679</v>
      </c>
      <c r="Q284" s="122"/>
      <c r="R284" s="125" t="s">
        <v>623</v>
      </c>
      <c r="S284" s="125">
        <v>2019</v>
      </c>
      <c r="T284" s="125" t="s">
        <v>680</v>
      </c>
      <c r="U284" s="125" t="s">
        <v>681</v>
      </c>
      <c r="V284" s="125">
        <v>2018</v>
      </c>
      <c r="W284" s="125">
        <v>2017</v>
      </c>
      <c r="X284" s="125">
        <v>2016</v>
      </c>
      <c r="Y284" s="125">
        <v>2015</v>
      </c>
      <c r="AE284" s="13"/>
    </row>
    <row r="285" spans="1:31" x14ac:dyDescent="0.2">
      <c r="Q285" s="122"/>
      <c r="R285" s="125" t="s">
        <v>682</v>
      </c>
      <c r="S285" s="125">
        <v>5520.1926360616044</v>
      </c>
      <c r="T285" s="125">
        <v>0.29036146642373245</v>
      </c>
      <c r="U285" s="125">
        <v>-0.26901229152921646</v>
      </c>
      <c r="V285" s="125">
        <v>7551.6900928604846</v>
      </c>
      <c r="W285" s="125">
        <v>7564.9456265452636</v>
      </c>
      <c r="X285" s="125"/>
      <c r="Y285" s="125"/>
      <c r="AE285" s="13"/>
    </row>
    <row r="286" spans="1:31" x14ac:dyDescent="0.2">
      <c r="Q286" s="122"/>
      <c r="R286" s="125" t="s">
        <v>683</v>
      </c>
      <c r="S286" s="125">
        <v>7210.276623185493</v>
      </c>
      <c r="T286" s="125">
        <v>0.37925968016988848</v>
      </c>
      <c r="U286" s="125">
        <v>-0.20600954430607676</v>
      </c>
      <c r="V286" s="125">
        <v>9081.0620851656622</v>
      </c>
      <c r="W286" s="125">
        <v>8587.9725233631561</v>
      </c>
      <c r="X286" s="125"/>
      <c r="Y286" s="125"/>
      <c r="AE286" s="13"/>
    </row>
    <row r="287" spans="1:31" x14ac:dyDescent="0.2">
      <c r="Q287" s="122"/>
      <c r="R287" s="125" t="s">
        <v>684</v>
      </c>
      <c r="S287" s="125">
        <v>4850.8256415700007</v>
      </c>
      <c r="T287" s="125">
        <v>0.25515284329950505</v>
      </c>
      <c r="U287" s="125">
        <v>2.2630487307123861</v>
      </c>
      <c r="V287" s="125">
        <v>1486.5930735000002</v>
      </c>
      <c r="W287" s="125">
        <v>1771.3779879000001</v>
      </c>
      <c r="X287" s="125"/>
      <c r="Y287" s="125"/>
      <c r="AE287" s="13"/>
    </row>
    <row r="288" spans="1:31" x14ac:dyDescent="0.2">
      <c r="Q288" s="122"/>
      <c r="R288" s="125" t="s">
        <v>685</v>
      </c>
      <c r="S288" s="125">
        <v>323.36930158450406</v>
      </c>
      <c r="T288" s="125">
        <v>1.7009186235841887E-2</v>
      </c>
      <c r="U288" s="125">
        <v>8.7160353792783418E-2</v>
      </c>
      <c r="V288" s="125">
        <v>297.44397913</v>
      </c>
      <c r="W288" s="125">
        <v>339.92444668610244</v>
      </c>
      <c r="X288" s="125"/>
      <c r="Y288" s="125"/>
      <c r="AE288" s="13"/>
    </row>
    <row r="289" spans="17:31" x14ac:dyDescent="0.2">
      <c r="Q289" s="122"/>
      <c r="R289" s="125" t="s">
        <v>686</v>
      </c>
      <c r="S289" s="125">
        <v>308.69182049</v>
      </c>
      <c r="T289" s="125">
        <v>1.6237152501698982E-2</v>
      </c>
      <c r="U289" s="125">
        <v>1.1690947188160199</v>
      </c>
      <c r="V289" s="125">
        <v>142.31366560999999</v>
      </c>
      <c r="W289" s="125">
        <v>178.35615544000001</v>
      </c>
      <c r="X289" s="125"/>
      <c r="Y289" s="125"/>
      <c r="AE289" s="13"/>
    </row>
    <row r="290" spans="17:31" x14ac:dyDescent="0.2">
      <c r="Q290" s="122"/>
      <c r="R290" s="125" t="s">
        <v>172</v>
      </c>
      <c r="S290" s="125">
        <v>798.09417514999996</v>
      </c>
      <c r="T290" s="125">
        <v>4.1979657290750934E-2</v>
      </c>
      <c r="U290" s="125">
        <v>4.0603540906378521E-2</v>
      </c>
      <c r="V290" s="125">
        <v>766.95316109999987</v>
      </c>
      <c r="W290" s="125">
        <v>735.70660424000005</v>
      </c>
      <c r="X290" s="125"/>
      <c r="Y290" s="125"/>
      <c r="AE290" s="13"/>
    </row>
    <row r="291" spans="17:31" x14ac:dyDescent="0.2">
      <c r="Q291" s="122"/>
      <c r="R291" s="125" t="s">
        <v>687</v>
      </c>
      <c r="S291" s="125">
        <v>19011.450465695871</v>
      </c>
      <c r="T291" s="125">
        <v>1</v>
      </c>
      <c r="U291" s="125">
        <v>-1.6278837848681227E-2</v>
      </c>
      <c r="V291" s="125">
        <v>19326.056200843908</v>
      </c>
      <c r="W291" s="125">
        <v>19178.283488156281</v>
      </c>
      <c r="X291" s="125">
        <v>20000.071802627579</v>
      </c>
      <c r="Y291" s="125">
        <v>21482.567164964599</v>
      </c>
      <c r="AE291" s="13"/>
    </row>
    <row r="292" spans="17:31" x14ac:dyDescent="0.2">
      <c r="Q292" s="122"/>
      <c r="R292" s="125" t="s">
        <v>688</v>
      </c>
      <c r="S292" s="125">
        <v>2305.1284557332706</v>
      </c>
      <c r="T292" s="125"/>
      <c r="U292" s="125">
        <v>-7.0116441273774366E-2</v>
      </c>
      <c r="V292" s="125">
        <v>2478.943125837051</v>
      </c>
      <c r="W292" s="125">
        <v>2463.181732318063</v>
      </c>
      <c r="X292" s="125">
        <v>2528.4648872734178</v>
      </c>
      <c r="Y292" s="125">
        <v>2594.2703112581726</v>
      </c>
      <c r="AE292" s="13"/>
    </row>
    <row r="293" spans="17:31" x14ac:dyDescent="0.2">
      <c r="Q293" s="122"/>
      <c r="R293" s="125" t="s">
        <v>479</v>
      </c>
      <c r="S293" s="125">
        <v>731.99581407086328</v>
      </c>
      <c r="T293" s="125"/>
      <c r="U293" s="125">
        <v>-1.9561739527635957E-2</v>
      </c>
      <c r="V293" s="125">
        <v>746.60062094903969</v>
      </c>
      <c r="W293" s="125">
        <v>753.79355924565652</v>
      </c>
      <c r="X293" s="125">
        <v>753.7485205090062</v>
      </c>
      <c r="Y293" s="125">
        <v>756.93542787723027</v>
      </c>
      <c r="AE293" s="13"/>
    </row>
    <row r="294" spans="17:31" x14ac:dyDescent="0.2">
      <c r="Q294" s="122"/>
      <c r="R294" s="125" t="s">
        <v>689</v>
      </c>
      <c r="S294" s="125">
        <v>22048.574735500002</v>
      </c>
      <c r="T294" s="125"/>
      <c r="U294" s="125">
        <v>-2.2305522149121848E-2</v>
      </c>
      <c r="V294" s="125">
        <v>22551.599947629998</v>
      </c>
      <c r="W294" s="125">
        <v>22395.258779719999</v>
      </c>
      <c r="X294" s="125">
        <v>23282.285210410002</v>
      </c>
      <c r="Y294" s="125">
        <v>24833.772904100002</v>
      </c>
      <c r="AE294" s="13"/>
    </row>
    <row r="295" spans="17:31" x14ac:dyDescent="0.2">
      <c r="Q295" s="122"/>
      <c r="AE295" s="13"/>
    </row>
    <row r="296" spans="17:31" x14ac:dyDescent="0.2">
      <c r="Q296" s="122"/>
      <c r="AE296" s="13"/>
    </row>
    <row r="297" spans="17:31" x14ac:dyDescent="0.2">
      <c r="Q297" s="122"/>
      <c r="AE297" s="13"/>
    </row>
    <row r="298" spans="17:31" x14ac:dyDescent="0.2">
      <c r="Q298" s="122"/>
      <c r="AE298" s="13"/>
    </row>
    <row r="299" spans="17:31" x14ac:dyDescent="0.2">
      <c r="Q299" s="122"/>
      <c r="AE299" s="13"/>
    </row>
    <row r="300" spans="17:31" x14ac:dyDescent="0.2">
      <c r="Q300" s="122"/>
      <c r="AE300" s="13"/>
    </row>
    <row r="301" spans="17:31" x14ac:dyDescent="0.2">
      <c r="Q301" s="122"/>
      <c r="AE301" s="13"/>
    </row>
    <row r="302" spans="17:31" x14ac:dyDescent="0.2">
      <c r="Q302" s="122"/>
      <c r="AE302" s="13"/>
    </row>
    <row r="303" spans="17:31" x14ac:dyDescent="0.2">
      <c r="Q303" s="122"/>
      <c r="AE303" s="13"/>
    </row>
    <row r="304" spans="17:31" x14ac:dyDescent="0.2">
      <c r="Q304" s="122"/>
      <c r="AE304" s="13"/>
    </row>
    <row r="305" spans="1:31" x14ac:dyDescent="0.2">
      <c r="Q305" s="122"/>
      <c r="AE305" s="13"/>
    </row>
    <row r="306" spans="1:31" x14ac:dyDescent="0.2">
      <c r="Q306" s="122"/>
      <c r="AE306" s="13"/>
    </row>
    <row r="307" spans="1:31" x14ac:dyDescent="0.2">
      <c r="Q307" s="122"/>
      <c r="AE307" s="13"/>
    </row>
    <row r="308" spans="1:31" x14ac:dyDescent="0.2">
      <c r="Q308" s="122"/>
      <c r="AE308" s="13"/>
    </row>
    <row r="309" spans="1:31" x14ac:dyDescent="0.2">
      <c r="A309" s="12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</row>
    <row r="310" spans="1:31" x14ac:dyDescent="0.2">
      <c r="Q310" s="122"/>
      <c r="AE310" s="13"/>
    </row>
    <row r="311" spans="1:31" x14ac:dyDescent="0.2">
      <c r="A311" s="124" t="s">
        <v>690</v>
      </c>
      <c r="Q311" s="122"/>
      <c r="R311" s="125" t="s">
        <v>691</v>
      </c>
      <c r="S311" s="125"/>
      <c r="T311" s="125">
        <v>2019</v>
      </c>
      <c r="U311" s="125">
        <v>2018</v>
      </c>
      <c r="V311" s="125">
        <v>2017</v>
      </c>
      <c r="W311" s="125">
        <v>2016</v>
      </c>
      <c r="X311" s="125">
        <v>2015</v>
      </c>
      <c r="AE311" s="13"/>
    </row>
    <row r="312" spans="1:31" x14ac:dyDescent="0.2">
      <c r="Q312" s="122"/>
      <c r="R312" s="125"/>
      <c r="S312" s="125"/>
      <c r="T312" s="125"/>
      <c r="U312" s="125"/>
      <c r="V312" s="125"/>
      <c r="W312" s="125"/>
      <c r="X312" s="125"/>
      <c r="AE312" s="13"/>
    </row>
    <row r="313" spans="1:31" x14ac:dyDescent="0.2">
      <c r="Q313" s="122"/>
      <c r="R313" s="125" t="s">
        <v>692</v>
      </c>
      <c r="S313" s="125"/>
      <c r="T313" s="125"/>
      <c r="U313" s="125"/>
      <c r="V313" s="125"/>
      <c r="W313" s="125"/>
      <c r="X313" s="125"/>
      <c r="AE313" s="13"/>
    </row>
    <row r="314" spans="1:31" x14ac:dyDescent="0.2">
      <c r="Q314" s="122"/>
      <c r="R314" s="125" t="s">
        <v>657</v>
      </c>
      <c r="S314" s="125"/>
      <c r="T314" s="125">
        <v>1865.4408599999999</v>
      </c>
      <c r="U314" s="125">
        <v>1865.6828</v>
      </c>
      <c r="V314" s="125">
        <v>1850.84762</v>
      </c>
      <c r="W314" s="125">
        <v>1836.7594500000002</v>
      </c>
      <c r="X314" s="125">
        <v>1780.83745</v>
      </c>
      <c r="AE314" s="13"/>
    </row>
    <row r="315" spans="1:31" x14ac:dyDescent="0.2">
      <c r="Q315" s="122"/>
      <c r="R315" s="125"/>
      <c r="S315" s="125"/>
      <c r="T315" s="125"/>
      <c r="U315" s="125"/>
      <c r="V315" s="125"/>
      <c r="W315" s="125"/>
      <c r="X315" s="125"/>
      <c r="AE315" s="13"/>
    </row>
    <row r="316" spans="1:31" x14ac:dyDescent="0.2">
      <c r="Q316" s="122"/>
      <c r="R316" s="125" t="s">
        <v>693</v>
      </c>
      <c r="S316" s="125"/>
      <c r="T316" s="125">
        <v>781.40264999999988</v>
      </c>
      <c r="U316" s="125">
        <v>978.95317507491438</v>
      </c>
      <c r="V316" s="125">
        <v>1021.1198900000001</v>
      </c>
      <c r="W316" s="125">
        <v>0</v>
      </c>
      <c r="X316" s="125">
        <v>0</v>
      </c>
      <c r="AE316" s="13"/>
    </row>
    <row r="317" spans="1:31" x14ac:dyDescent="0.2">
      <c r="Q317" s="122"/>
      <c r="R317" s="125" t="s">
        <v>658</v>
      </c>
      <c r="S317" s="125"/>
      <c r="T317" s="125">
        <v>261.26756</v>
      </c>
      <c r="U317" s="125">
        <v>259.61292999999995</v>
      </c>
      <c r="V317" s="125">
        <v>253.36683999999985</v>
      </c>
      <c r="W317" s="125">
        <v>251.29755999999983</v>
      </c>
      <c r="X317" s="125">
        <v>246.94826</v>
      </c>
      <c r="AE317" s="13"/>
    </row>
    <row r="318" spans="1:31" x14ac:dyDescent="0.2">
      <c r="Q318" s="122"/>
      <c r="R318" s="125" t="s">
        <v>694</v>
      </c>
      <c r="S318" s="125"/>
      <c r="T318" s="125">
        <v>2.9908138997432361</v>
      </c>
      <c r="U318" s="125">
        <v>3.7708182526768392</v>
      </c>
      <c r="V318" s="125">
        <v>4.0302033604713259</v>
      </c>
      <c r="W318" s="125">
        <v>0</v>
      </c>
      <c r="X318" s="125">
        <v>0</v>
      </c>
      <c r="AE318" s="13"/>
    </row>
    <row r="319" spans="1:31" x14ac:dyDescent="0.2">
      <c r="Q319" s="122"/>
      <c r="R319" s="125"/>
      <c r="S319" s="125"/>
      <c r="T319" s="125"/>
      <c r="U319" s="125"/>
      <c r="V319" s="125"/>
      <c r="W319" s="125"/>
      <c r="X319" s="125"/>
      <c r="AE319" s="13"/>
    </row>
    <row r="320" spans="1:31" x14ac:dyDescent="0.2">
      <c r="Q320" s="122"/>
      <c r="R320" s="125" t="s">
        <v>695</v>
      </c>
      <c r="S320" s="125"/>
      <c r="T320" s="125"/>
      <c r="U320" s="125"/>
      <c r="V320" s="125"/>
      <c r="W320" s="125"/>
      <c r="X320" s="125"/>
      <c r="AE320" s="13"/>
    </row>
    <row r="321" spans="1:31" x14ac:dyDescent="0.2">
      <c r="Q321" s="122"/>
      <c r="R321" s="125" t="s">
        <v>657</v>
      </c>
      <c r="S321" s="125"/>
      <c r="T321" s="125" t="s">
        <v>696</v>
      </c>
      <c r="U321" s="125">
        <v>4245.5690000000004</v>
      </c>
      <c r="V321" s="125">
        <v>4177.7690000000002</v>
      </c>
      <c r="W321" s="125">
        <v>4090.5079999999998</v>
      </c>
      <c r="X321" s="125">
        <v>4068.1959999999999</v>
      </c>
      <c r="AE321" s="13"/>
    </row>
    <row r="322" spans="1:31" x14ac:dyDescent="0.2">
      <c r="Q322" s="122"/>
      <c r="R322" s="125" t="s">
        <v>658</v>
      </c>
      <c r="S322" s="125"/>
      <c r="T322" s="125" t="s">
        <v>696</v>
      </c>
      <c r="U322" s="125">
        <v>1164.1679999999999</v>
      </c>
      <c r="V322" s="125">
        <v>1140.6959999999999</v>
      </c>
      <c r="W322" s="125">
        <v>1114.1120000000001</v>
      </c>
      <c r="X322" s="125">
        <v>1091.8030000000001</v>
      </c>
      <c r="AE322" s="13"/>
    </row>
    <row r="323" spans="1:31" x14ac:dyDescent="0.2">
      <c r="Q323" s="122"/>
      <c r="R323" s="125" t="s">
        <v>694</v>
      </c>
      <c r="S323" s="125"/>
      <c r="T323" s="125" t="s">
        <v>696</v>
      </c>
      <c r="U323" s="125">
        <v>3.64686969578274</v>
      </c>
      <c r="V323" s="125">
        <v>3.6624736126014299</v>
      </c>
      <c r="W323" s="125">
        <v>3.671541101792279</v>
      </c>
      <c r="X323" s="125">
        <v>3.7261264165788144</v>
      </c>
      <c r="AE323" s="13"/>
    </row>
    <row r="324" spans="1:31" x14ac:dyDescent="0.2">
      <c r="Q324" s="122"/>
      <c r="AE324" s="13"/>
    </row>
    <row r="325" spans="1:31" x14ac:dyDescent="0.2">
      <c r="Q325" s="122"/>
      <c r="AE325" s="13"/>
    </row>
    <row r="326" spans="1:31" x14ac:dyDescent="0.2">
      <c r="A326" s="12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</row>
    <row r="327" spans="1:31" x14ac:dyDescent="0.2">
      <c r="Q327" s="122"/>
      <c r="AE327" s="13"/>
    </row>
    <row r="328" spans="1:31" x14ac:dyDescent="0.2">
      <c r="A328" s="124" t="s">
        <v>697</v>
      </c>
      <c r="Q328" s="122"/>
      <c r="R328" s="125" t="s">
        <v>623</v>
      </c>
      <c r="S328" s="125"/>
      <c r="T328" s="125">
        <v>2019</v>
      </c>
      <c r="U328" s="125">
        <v>2018</v>
      </c>
      <c r="V328" s="125">
        <v>2017</v>
      </c>
      <c r="W328" s="125">
        <v>2016</v>
      </c>
      <c r="X328" s="125">
        <v>2015</v>
      </c>
      <c r="AE328" s="13"/>
    </row>
    <row r="329" spans="1:31" x14ac:dyDescent="0.2">
      <c r="Q329" s="122"/>
      <c r="R329" s="125"/>
      <c r="S329" s="125"/>
      <c r="T329" s="125"/>
      <c r="U329" s="125"/>
      <c r="V329" s="125"/>
      <c r="W329" s="125"/>
      <c r="X329" s="125"/>
      <c r="AE329" s="13"/>
    </row>
    <row r="330" spans="1:31" x14ac:dyDescent="0.2">
      <c r="Q330" s="122"/>
      <c r="R330" s="125" t="s">
        <v>631</v>
      </c>
      <c r="S330" s="125"/>
      <c r="T330" s="125">
        <v>1660.8090677526166</v>
      </c>
      <c r="U330" s="125">
        <v>1299.6383462182775</v>
      </c>
      <c r="V330" s="125">
        <v>1659.0352041186813</v>
      </c>
      <c r="W330" s="125">
        <v>2568.9004707310214</v>
      </c>
      <c r="X330" s="125">
        <v>2993.9201536110768</v>
      </c>
      <c r="AE330" s="13"/>
    </row>
    <row r="331" spans="1:31" x14ac:dyDescent="0.2">
      <c r="Q331" s="122"/>
      <c r="R331" s="125" t="s">
        <v>698</v>
      </c>
      <c r="S331" s="125"/>
      <c r="T331" s="125">
        <v>-746.42354683824703</v>
      </c>
      <c r="U331" s="125">
        <v>776.47518719360062</v>
      </c>
      <c r="V331" s="125">
        <v>-612.21901448952451</v>
      </c>
      <c r="W331" s="125">
        <v>-1592.0088588856081</v>
      </c>
      <c r="X331" s="125">
        <v>-1846.5455908365291</v>
      </c>
      <c r="AE331" s="13"/>
    </row>
    <row r="332" spans="1:31" x14ac:dyDescent="0.2">
      <c r="Q332" s="122"/>
      <c r="R332" s="125" t="s">
        <v>633</v>
      </c>
      <c r="S332" s="125"/>
      <c r="T332" s="125">
        <v>914.38552091436952</v>
      </c>
      <c r="U332" s="125">
        <v>2076.1135334118781</v>
      </c>
      <c r="V332" s="125">
        <v>1046.8161896291567</v>
      </c>
      <c r="W332" s="125">
        <v>976.89161184541331</v>
      </c>
      <c r="X332" s="125">
        <v>1147.3745627745477</v>
      </c>
      <c r="AE332" s="13"/>
    </row>
    <row r="333" spans="1:31" x14ac:dyDescent="0.2">
      <c r="Q333" s="122"/>
      <c r="R333" s="125" t="s">
        <v>699</v>
      </c>
      <c r="S333" s="125"/>
      <c r="T333" s="125">
        <v>-463.74428808999994</v>
      </c>
      <c r="U333" s="125">
        <v>-1542.1837427099999</v>
      </c>
      <c r="V333" s="125">
        <v>-493.11865847999997</v>
      </c>
      <c r="W333" s="125">
        <v>-375.17258742000001</v>
      </c>
      <c r="X333" s="125">
        <v>-509.21746537000001</v>
      </c>
      <c r="AE333" s="13"/>
    </row>
    <row r="334" spans="1:31" x14ac:dyDescent="0.2">
      <c r="Q334" s="122"/>
      <c r="R334" s="125" t="s">
        <v>72</v>
      </c>
      <c r="S334" s="125"/>
      <c r="T334" s="125">
        <v>450.64123282436958</v>
      </c>
      <c r="U334" s="125">
        <v>533.92979070187812</v>
      </c>
      <c r="V334" s="125">
        <v>553.6975311491567</v>
      </c>
      <c r="W334" s="125">
        <v>601.71902442541329</v>
      </c>
      <c r="X334" s="125">
        <v>638.1570974045477</v>
      </c>
      <c r="AE334" s="13"/>
    </row>
    <row r="335" spans="1:31" x14ac:dyDescent="0.2">
      <c r="Q335" s="122"/>
      <c r="AE335" s="13"/>
    </row>
    <row r="336" spans="1:31" x14ac:dyDescent="0.2">
      <c r="Q336" s="122"/>
      <c r="AE336" s="13"/>
    </row>
    <row r="337" spans="1:31" x14ac:dyDescent="0.2">
      <c r="Q337" s="122"/>
      <c r="AE337" s="13"/>
    </row>
    <row r="338" spans="1:31" x14ac:dyDescent="0.2">
      <c r="Q338" s="122"/>
      <c r="AE338" s="13"/>
    </row>
    <row r="339" spans="1:31" x14ac:dyDescent="0.2">
      <c r="Q339" s="122"/>
      <c r="AE339" s="13"/>
    </row>
    <row r="340" spans="1:31" x14ac:dyDescent="0.2">
      <c r="Q340" s="122"/>
      <c r="AE340" s="13"/>
    </row>
    <row r="341" spans="1:31" x14ac:dyDescent="0.2">
      <c r="A341" s="12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</row>
    <row r="342" spans="1:31" x14ac:dyDescent="0.2">
      <c r="Q342" s="122"/>
      <c r="AE342" s="13"/>
    </row>
    <row r="343" spans="1:31" x14ac:dyDescent="0.2">
      <c r="A343" s="124" t="s">
        <v>700</v>
      </c>
      <c r="Q343" s="122"/>
      <c r="R343" s="125" t="s">
        <v>623</v>
      </c>
      <c r="S343" s="125" t="s">
        <v>701</v>
      </c>
      <c r="T343" s="125" t="s">
        <v>702</v>
      </c>
      <c r="U343" s="125" t="s">
        <v>703</v>
      </c>
      <c r="AE343" s="13"/>
    </row>
    <row r="344" spans="1:31" x14ac:dyDescent="0.2">
      <c r="Q344" s="122"/>
      <c r="R344" s="125" t="s">
        <v>624</v>
      </c>
      <c r="S344" s="125"/>
      <c r="T344" s="125"/>
      <c r="U344" s="125"/>
      <c r="AE344" s="13"/>
    </row>
    <row r="345" spans="1:31" x14ac:dyDescent="0.2">
      <c r="Q345" s="122"/>
      <c r="R345" s="125" t="s">
        <v>47</v>
      </c>
      <c r="S345" s="125">
        <v>3627.2806415482851</v>
      </c>
      <c r="T345" s="125">
        <v>3426.2005691944846</v>
      </c>
      <c r="U345" s="125">
        <v>201.08007235380035</v>
      </c>
      <c r="AE345" s="13"/>
    </row>
    <row r="346" spans="1:31" x14ac:dyDescent="0.2">
      <c r="Q346" s="122"/>
      <c r="R346" s="125" t="s">
        <v>58</v>
      </c>
      <c r="S346" s="125">
        <v>-2658.6827286386924</v>
      </c>
      <c r="T346" s="125">
        <v>-2550.1636197865782</v>
      </c>
      <c r="U346" s="125">
        <v>-108.51910885211433</v>
      </c>
      <c r="AE346" s="13"/>
    </row>
    <row r="347" spans="1:31" x14ac:dyDescent="0.2">
      <c r="Q347" s="122"/>
      <c r="R347" s="125" t="s">
        <v>625</v>
      </c>
      <c r="S347" s="125">
        <v>968.59791290959242</v>
      </c>
      <c r="T347" s="125">
        <v>876.03694940790638</v>
      </c>
      <c r="U347" s="125">
        <v>92.560963501686018</v>
      </c>
      <c r="AE347" s="13"/>
    </row>
    <row r="348" spans="1:31" x14ac:dyDescent="0.2">
      <c r="Q348" s="122"/>
      <c r="R348" s="125"/>
      <c r="S348" s="125"/>
      <c r="T348" s="125"/>
      <c r="U348" s="125"/>
      <c r="AE348" s="13"/>
    </row>
    <row r="349" spans="1:31" x14ac:dyDescent="0.2">
      <c r="Q349" s="122"/>
      <c r="R349" s="125" t="s">
        <v>626</v>
      </c>
      <c r="S349" s="125"/>
      <c r="T349" s="125"/>
      <c r="U349" s="125"/>
      <c r="AE349" s="13"/>
    </row>
    <row r="350" spans="1:31" x14ac:dyDescent="0.2">
      <c r="Q350" s="122"/>
      <c r="R350" s="125" t="s">
        <v>47</v>
      </c>
      <c r="S350" s="125">
        <v>2305.1284557332701</v>
      </c>
      <c r="T350" s="125">
        <v>1797.9015742125068</v>
      </c>
      <c r="U350" s="125">
        <v>507.2268815207633</v>
      </c>
      <c r="AE350" s="13"/>
    </row>
    <row r="351" spans="1:31" x14ac:dyDescent="0.2">
      <c r="Q351" s="122"/>
      <c r="R351" s="125" t="s">
        <v>58</v>
      </c>
      <c r="S351" s="125">
        <v>-1579.9651124406942</v>
      </c>
      <c r="T351" s="125">
        <v>-1223.5547128259193</v>
      </c>
      <c r="U351" s="125">
        <v>-356.41039961477475</v>
      </c>
      <c r="AE351" s="13"/>
    </row>
    <row r="352" spans="1:31" x14ac:dyDescent="0.2">
      <c r="Q352" s="122"/>
      <c r="R352" s="125" t="s">
        <v>625</v>
      </c>
      <c r="S352" s="125">
        <v>725.16334329257609</v>
      </c>
      <c r="T352" s="125">
        <v>574.34686138658753</v>
      </c>
      <c r="U352" s="125">
        <v>150.81648190598855</v>
      </c>
      <c r="AE352" s="13"/>
    </row>
    <row r="353" spans="17:31" x14ac:dyDescent="0.2">
      <c r="Q353" s="122"/>
      <c r="R353" s="125"/>
      <c r="S353" s="125"/>
      <c r="T353" s="125"/>
      <c r="U353" s="125"/>
      <c r="AE353" s="13"/>
    </row>
    <row r="354" spans="17:31" x14ac:dyDescent="0.2">
      <c r="Q354" s="122"/>
      <c r="R354" s="125" t="s">
        <v>588</v>
      </c>
      <c r="S354" s="125"/>
      <c r="T354" s="125"/>
      <c r="U354" s="125"/>
      <c r="AE354" s="13"/>
    </row>
    <row r="355" spans="17:31" x14ac:dyDescent="0.2">
      <c r="Q355" s="122"/>
      <c r="R355" s="125" t="s">
        <v>47</v>
      </c>
      <c r="S355" s="125">
        <v>731.9958140708635</v>
      </c>
      <c r="T355" s="125">
        <v>642.60359202641109</v>
      </c>
      <c r="U355" s="125">
        <v>89.392222044452367</v>
      </c>
      <c r="AE355" s="13"/>
    </row>
    <row r="356" spans="17:31" x14ac:dyDescent="0.2">
      <c r="Q356" s="122"/>
      <c r="R356" s="125" t="s">
        <v>58</v>
      </c>
      <c r="S356" s="125">
        <v>-764.948002520415</v>
      </c>
      <c r="T356" s="125">
        <v>-704.57869472537402</v>
      </c>
      <c r="U356" s="125">
        <v>-60.369307795041017</v>
      </c>
      <c r="AE356" s="13"/>
    </row>
    <row r="357" spans="17:31" x14ac:dyDescent="0.2">
      <c r="Q357" s="122"/>
      <c r="R357" s="125" t="s">
        <v>625</v>
      </c>
      <c r="S357" s="125">
        <v>-32.952188449551578</v>
      </c>
      <c r="T357" s="125">
        <v>-61.975102698962928</v>
      </c>
      <c r="U357" s="125">
        <v>29.02291424941135</v>
      </c>
      <c r="AE357" s="13"/>
    </row>
    <row r="358" spans="17:31" x14ac:dyDescent="0.2">
      <c r="Q358" s="122"/>
      <c r="R358" s="125"/>
      <c r="S358" s="125"/>
      <c r="T358" s="125"/>
      <c r="U358" s="125"/>
      <c r="AE358" s="13"/>
    </row>
    <row r="359" spans="17:31" x14ac:dyDescent="0.2">
      <c r="Q359" s="122"/>
      <c r="R359" s="125" t="s">
        <v>704</v>
      </c>
      <c r="S359" s="125"/>
      <c r="T359" s="125"/>
      <c r="U359" s="125"/>
      <c r="AE359" s="13"/>
    </row>
    <row r="360" spans="17:31" x14ac:dyDescent="0.2">
      <c r="Q360" s="122"/>
      <c r="R360" s="125" t="s">
        <v>628</v>
      </c>
      <c r="S360" s="125">
        <v>968.59791290959242</v>
      </c>
      <c r="T360" s="125">
        <v>876.03694940790638</v>
      </c>
      <c r="U360" s="125">
        <v>92.560963501686018</v>
      </c>
      <c r="AE360" s="13"/>
    </row>
    <row r="361" spans="17:31" x14ac:dyDescent="0.2">
      <c r="Q361" s="122"/>
      <c r="R361" s="125" t="s">
        <v>629</v>
      </c>
      <c r="S361" s="125">
        <v>725.16334329257609</v>
      </c>
      <c r="T361" s="125">
        <v>574.34686138658753</v>
      </c>
      <c r="U361" s="125">
        <v>150.81648190598855</v>
      </c>
      <c r="AE361" s="13"/>
    </row>
    <row r="362" spans="17:31" x14ac:dyDescent="0.2">
      <c r="Q362" s="122"/>
      <c r="R362" s="125" t="s">
        <v>630</v>
      </c>
      <c r="S362" s="125">
        <v>-32.952188449551578</v>
      </c>
      <c r="T362" s="125">
        <v>-61.975102698962928</v>
      </c>
      <c r="U362" s="125">
        <v>29.02291424941135</v>
      </c>
      <c r="AE362" s="13"/>
    </row>
    <row r="363" spans="17:31" x14ac:dyDescent="0.2">
      <c r="Q363" s="122"/>
      <c r="R363" s="125" t="s">
        <v>631</v>
      </c>
      <c r="S363" s="125">
        <v>1660.809067752617</v>
      </c>
      <c r="T363" s="125">
        <v>1388.408708095531</v>
      </c>
      <c r="U363" s="125">
        <v>272.40035965708591</v>
      </c>
      <c r="AE363" s="13"/>
    </row>
    <row r="364" spans="17:31" x14ac:dyDescent="0.2">
      <c r="Q364" s="122"/>
      <c r="R364" s="125" t="s">
        <v>705</v>
      </c>
      <c r="S364" s="125">
        <v>-746.42354683824703</v>
      </c>
      <c r="T364" s="125">
        <v>-713.04813416534853</v>
      </c>
      <c r="U364" s="125">
        <v>-33.375412672898499</v>
      </c>
      <c r="AE364" s="13"/>
    </row>
    <row r="365" spans="17:31" x14ac:dyDescent="0.2">
      <c r="Q365" s="122"/>
      <c r="R365" s="125" t="s">
        <v>633</v>
      </c>
      <c r="S365" s="125">
        <v>914.38552091436998</v>
      </c>
      <c r="T365" s="125">
        <v>675.36057393018245</v>
      </c>
      <c r="U365" s="125">
        <v>239.02494698418741</v>
      </c>
      <c r="AE365" s="13"/>
    </row>
    <row r="366" spans="17:31" x14ac:dyDescent="0.2">
      <c r="Q366" s="122"/>
      <c r="R366" s="125"/>
      <c r="S366" s="125"/>
      <c r="T366" s="125"/>
      <c r="U366" s="125"/>
      <c r="AE366" s="13"/>
    </row>
    <row r="367" spans="17:31" x14ac:dyDescent="0.2">
      <c r="Q367" s="122"/>
      <c r="R367" s="125" t="s">
        <v>634</v>
      </c>
      <c r="S367" s="125"/>
      <c r="T367" s="125"/>
      <c r="U367" s="125"/>
      <c r="AE367" s="13"/>
    </row>
    <row r="368" spans="17:31" x14ac:dyDescent="0.2">
      <c r="Q368" s="122"/>
      <c r="R368" s="125" t="s">
        <v>135</v>
      </c>
      <c r="S368" s="125">
        <v>463.74337873802529</v>
      </c>
      <c r="T368" s="125">
        <v>292.81431226016718</v>
      </c>
      <c r="U368" s="125">
        <v>170.9290664778581</v>
      </c>
      <c r="AE368" s="13"/>
    </row>
    <row r="369" spans="1:31" x14ac:dyDescent="0.2">
      <c r="Q369" s="122"/>
      <c r="R369" s="125" t="s">
        <v>706</v>
      </c>
      <c r="S369" s="125">
        <v>450.64214217634469</v>
      </c>
      <c r="T369" s="125">
        <v>382.54626167001527</v>
      </c>
      <c r="U369" s="125">
        <v>68.095880506329308</v>
      </c>
      <c r="AE369" s="13"/>
    </row>
    <row r="370" spans="1:31" x14ac:dyDescent="0.2">
      <c r="Q370" s="122"/>
      <c r="R370" s="125" t="s">
        <v>633</v>
      </c>
      <c r="S370" s="125">
        <v>914.38552091436998</v>
      </c>
      <c r="T370" s="125">
        <v>675.36057393018245</v>
      </c>
      <c r="U370" s="125">
        <v>239.02494698418741</v>
      </c>
      <c r="AE370" s="13"/>
    </row>
    <row r="371" spans="1:31" x14ac:dyDescent="0.2">
      <c r="Q371" s="122"/>
      <c r="AE371" s="13"/>
    </row>
    <row r="372" spans="1:31" x14ac:dyDescent="0.2">
      <c r="Q372" s="122"/>
      <c r="AE372" s="13"/>
    </row>
    <row r="373" spans="1:31" x14ac:dyDescent="0.2">
      <c r="Q373" s="122"/>
      <c r="AE373" s="13"/>
    </row>
    <row r="374" spans="1:31" x14ac:dyDescent="0.2">
      <c r="Q374" s="122"/>
      <c r="AE374" s="13"/>
    </row>
    <row r="375" spans="1:31" x14ac:dyDescent="0.2">
      <c r="Q375" s="122"/>
      <c r="AE375" s="13"/>
    </row>
    <row r="376" spans="1:31" x14ac:dyDescent="0.2">
      <c r="Q376" s="122"/>
      <c r="AE376" s="13"/>
    </row>
    <row r="377" spans="1:31" x14ac:dyDescent="0.2">
      <c r="Q377" s="122"/>
      <c r="AE377" s="13"/>
    </row>
    <row r="378" spans="1:31" x14ac:dyDescent="0.2">
      <c r="Q378" s="122"/>
      <c r="AE378" s="13"/>
    </row>
    <row r="379" spans="1:31" x14ac:dyDescent="0.2">
      <c r="Q379" s="122"/>
      <c r="AE379" s="13"/>
    </row>
    <row r="380" spans="1:31" x14ac:dyDescent="0.2">
      <c r="Q380" s="122"/>
      <c r="AE380" s="13"/>
    </row>
    <row r="381" spans="1:31" x14ac:dyDescent="0.2">
      <c r="A381" s="12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</row>
    <row r="382" spans="1:31" x14ac:dyDescent="0.2">
      <c r="Q382" s="122"/>
      <c r="AE382" s="13"/>
    </row>
    <row r="383" spans="1:31" x14ac:dyDescent="0.2">
      <c r="A383" s="124" t="s">
        <v>707</v>
      </c>
      <c r="Q383" s="122"/>
      <c r="R383" s="125" t="s">
        <v>623</v>
      </c>
      <c r="S383" s="125"/>
      <c r="T383" s="125" t="s">
        <v>708</v>
      </c>
      <c r="U383" s="125" t="s">
        <v>709</v>
      </c>
      <c r="V383" s="125" t="s">
        <v>710</v>
      </c>
      <c r="W383" s="125" t="s">
        <v>711</v>
      </c>
      <c r="AE383" s="13"/>
    </row>
    <row r="384" spans="1:31" x14ac:dyDescent="0.2">
      <c r="Q384" s="122"/>
      <c r="R384" s="125">
        <v>2015</v>
      </c>
      <c r="S384" s="125" t="s">
        <v>712</v>
      </c>
      <c r="T384" s="125">
        <v>8537.4887196954023</v>
      </c>
      <c r="U384" s="125">
        <v>638.15707108844663</v>
      </c>
      <c r="V384" s="125">
        <v>7899.3316486069562</v>
      </c>
      <c r="W384" s="125">
        <v>0.92525236728966198</v>
      </c>
      <c r="AE384" s="13"/>
    </row>
    <row r="385" spans="17:31" x14ac:dyDescent="0.2">
      <c r="Q385" s="122"/>
      <c r="R385" s="125"/>
      <c r="S385" s="125" t="s">
        <v>713</v>
      </c>
      <c r="T385" s="125">
        <v>7460.5065302946123</v>
      </c>
      <c r="U385" s="125">
        <v>549.4962865074217</v>
      </c>
      <c r="V385" s="125">
        <v>6911.0102437871901</v>
      </c>
      <c r="W385" s="125">
        <v>0.92634598143221214</v>
      </c>
      <c r="AE385" s="13"/>
    </row>
    <row r="386" spans="17:31" x14ac:dyDescent="0.2">
      <c r="Q386" s="122"/>
      <c r="R386" s="125"/>
      <c r="S386" s="125" t="s">
        <v>714</v>
      </c>
      <c r="T386" s="125">
        <v>1076.9821894007905</v>
      </c>
      <c r="U386" s="125">
        <v>88.660784581024984</v>
      </c>
      <c r="V386" s="125">
        <v>988.32140481976558</v>
      </c>
      <c r="W386" s="125">
        <v>0.91767664734515819</v>
      </c>
      <c r="AE386" s="13"/>
    </row>
    <row r="387" spans="17:31" x14ac:dyDescent="0.2">
      <c r="Q387" s="122"/>
      <c r="R387" s="125"/>
      <c r="S387" s="125"/>
      <c r="T387" s="125"/>
      <c r="U387" s="125"/>
      <c r="V387" s="125"/>
      <c r="W387" s="125"/>
      <c r="AE387" s="13"/>
    </row>
    <row r="388" spans="17:31" x14ac:dyDescent="0.2">
      <c r="Q388" s="122"/>
      <c r="R388" s="125">
        <v>2016</v>
      </c>
      <c r="S388" s="125" t="s">
        <v>712</v>
      </c>
      <c r="T388" s="125">
        <v>8049.4230080324232</v>
      </c>
      <c r="U388" s="125">
        <v>601.71861566538337</v>
      </c>
      <c r="V388" s="125">
        <v>7447.7043923670399</v>
      </c>
      <c r="W388" s="125">
        <v>0.92524698788162385</v>
      </c>
      <c r="AE388" s="13"/>
    </row>
    <row r="389" spans="17:31" x14ac:dyDescent="0.2">
      <c r="Q389" s="122"/>
      <c r="R389" s="125"/>
      <c r="S389" s="125" t="s">
        <v>713</v>
      </c>
      <c r="T389" s="125">
        <v>7057.4268684912404</v>
      </c>
      <c r="U389" s="125">
        <v>517.66689365750199</v>
      </c>
      <c r="V389" s="125">
        <v>6539.7599748337379</v>
      </c>
      <c r="W389" s="125">
        <v>0.92664934354917783</v>
      </c>
      <c r="AE389" s="13"/>
    </row>
    <row r="390" spans="17:31" x14ac:dyDescent="0.2">
      <c r="Q390" s="122"/>
      <c r="R390" s="125"/>
      <c r="S390" s="125" t="s">
        <v>714</v>
      </c>
      <c r="T390" s="125">
        <v>991.99613954118286</v>
      </c>
      <c r="U390" s="125">
        <v>84.051722007881324</v>
      </c>
      <c r="V390" s="125">
        <v>907.94441753330148</v>
      </c>
      <c r="W390" s="125">
        <v>0.91527011179019613</v>
      </c>
      <c r="AE390" s="13"/>
    </row>
    <row r="391" spans="17:31" x14ac:dyDescent="0.2">
      <c r="Q391" s="122"/>
      <c r="R391" s="125"/>
      <c r="S391" s="125"/>
      <c r="T391" s="125"/>
      <c r="U391" s="125"/>
      <c r="V391" s="125"/>
      <c r="W391" s="125"/>
      <c r="AE391" s="13"/>
    </row>
    <row r="392" spans="17:31" x14ac:dyDescent="0.2">
      <c r="Q392" s="122"/>
      <c r="R392" s="125">
        <v>2017</v>
      </c>
      <c r="S392" s="125" t="s">
        <v>712</v>
      </c>
      <c r="T392" s="125">
        <v>7032.8760368557205</v>
      </c>
      <c r="U392" s="125">
        <v>553.69716757105937</v>
      </c>
      <c r="V392" s="125">
        <v>6479.1788692846612</v>
      </c>
      <c r="W392" s="125">
        <v>0.9212701653392702</v>
      </c>
      <c r="AE392" s="13"/>
    </row>
    <row r="393" spans="17:31" x14ac:dyDescent="0.2">
      <c r="Q393" s="122"/>
      <c r="R393" s="125"/>
      <c r="S393" s="125" t="s">
        <v>713</v>
      </c>
      <c r="T393" s="125">
        <v>6114.5720478661524</v>
      </c>
      <c r="U393" s="125">
        <v>458.31624858518535</v>
      </c>
      <c r="V393" s="125">
        <v>5656.255799280967</v>
      </c>
      <c r="W393" s="125">
        <v>0.92504524519502107</v>
      </c>
      <c r="AE393" s="13"/>
    </row>
    <row r="394" spans="17:31" x14ac:dyDescent="0.2">
      <c r="Q394" s="122"/>
      <c r="R394" s="125"/>
      <c r="S394" s="125" t="s">
        <v>714</v>
      </c>
      <c r="T394" s="125">
        <v>918.3039889895681</v>
      </c>
      <c r="U394" s="125">
        <v>95.380918985874018</v>
      </c>
      <c r="V394" s="125">
        <v>822.92307000369408</v>
      </c>
      <c r="W394" s="125">
        <v>0.89613361138632974</v>
      </c>
      <c r="AE394" s="13"/>
    </row>
    <row r="395" spans="17:31" x14ac:dyDescent="0.2">
      <c r="Q395" s="122"/>
      <c r="R395" s="125"/>
      <c r="S395" s="125"/>
      <c r="T395" s="125"/>
      <c r="U395" s="125"/>
      <c r="V395" s="125"/>
      <c r="W395" s="125"/>
      <c r="AE395" s="13"/>
    </row>
    <row r="396" spans="17:31" x14ac:dyDescent="0.2">
      <c r="Q396" s="122"/>
      <c r="R396" s="125">
        <v>2018</v>
      </c>
      <c r="S396" s="125" t="s">
        <v>712</v>
      </c>
      <c r="T396" s="125">
        <v>7179.7078116330904</v>
      </c>
      <c r="U396" s="125">
        <v>533.92963725053119</v>
      </c>
      <c r="V396" s="125">
        <v>6645.778174382559</v>
      </c>
      <c r="W396" s="125">
        <v>0.92563351444672726</v>
      </c>
      <c r="AE396" s="13"/>
    </row>
    <row r="397" spans="17:31" x14ac:dyDescent="0.2">
      <c r="Q397" s="122"/>
      <c r="R397" s="125"/>
      <c r="S397" s="125" t="s">
        <v>713</v>
      </c>
      <c r="T397" s="125">
        <v>6288.397181054801</v>
      </c>
      <c r="U397" s="125">
        <v>474.02407200979837</v>
      </c>
      <c r="V397" s="125">
        <v>5814.3731090450028</v>
      </c>
      <c r="W397" s="125">
        <v>0.92461925378411192</v>
      </c>
      <c r="AE397" s="13"/>
    </row>
    <row r="398" spans="17:31" x14ac:dyDescent="0.2">
      <c r="Q398" s="122"/>
      <c r="R398" s="125"/>
      <c r="S398" s="125" t="s">
        <v>714</v>
      </c>
      <c r="T398" s="125">
        <v>891.31063057828942</v>
      </c>
      <c r="U398" s="125">
        <v>59.905565240732869</v>
      </c>
      <c r="V398" s="125">
        <v>831.40506533755661</v>
      </c>
      <c r="W398" s="125">
        <v>0.93278935178651956</v>
      </c>
      <c r="AE398" s="13"/>
    </row>
    <row r="399" spans="17:31" x14ac:dyDescent="0.2">
      <c r="Q399" s="122"/>
      <c r="R399" s="125"/>
      <c r="S399" s="125"/>
      <c r="T399" s="125"/>
      <c r="U399" s="125"/>
      <c r="V399" s="125"/>
      <c r="W399" s="125"/>
      <c r="AE399" s="13"/>
    </row>
    <row r="400" spans="17:31" x14ac:dyDescent="0.2">
      <c r="Q400" s="122"/>
      <c r="R400" s="125">
        <v>2019</v>
      </c>
      <c r="S400" s="125" t="s">
        <v>712</v>
      </c>
      <c r="T400" s="125">
        <v>6664.4049113524188</v>
      </c>
      <c r="U400" s="125">
        <v>450.64214217634515</v>
      </c>
      <c r="V400" s="125">
        <v>6213.7627691760736</v>
      </c>
      <c r="W400" s="125">
        <v>0.93238073793975162</v>
      </c>
      <c r="AE400" s="13"/>
    </row>
    <row r="401" spans="1:31" x14ac:dyDescent="0.2">
      <c r="Q401" s="122"/>
      <c r="R401" s="125"/>
      <c r="S401" s="125" t="s">
        <v>713</v>
      </c>
      <c r="T401" s="125">
        <v>5866.7057354334029</v>
      </c>
      <c r="U401" s="125">
        <v>382.54626167001572</v>
      </c>
      <c r="V401" s="125">
        <v>5484.1594737633868</v>
      </c>
      <c r="W401" s="125">
        <v>0.9347936850898223</v>
      </c>
      <c r="AE401" s="13"/>
    </row>
    <row r="402" spans="1:31" x14ac:dyDescent="0.2">
      <c r="Q402" s="122"/>
      <c r="R402" s="125"/>
      <c r="S402" s="125" t="s">
        <v>714</v>
      </c>
      <c r="T402" s="125">
        <v>797.69917591901606</v>
      </c>
      <c r="U402" s="125">
        <v>68.095880506329422</v>
      </c>
      <c r="V402" s="125">
        <v>729.60329541268663</v>
      </c>
      <c r="W402" s="125">
        <v>0.91463463601065242</v>
      </c>
      <c r="AE402" s="13"/>
    </row>
    <row r="403" spans="1:31" x14ac:dyDescent="0.2">
      <c r="Q403" s="122"/>
      <c r="AE403" s="13"/>
    </row>
    <row r="404" spans="1:31" x14ac:dyDescent="0.2">
      <c r="Q404" s="122"/>
      <c r="AE404" s="13"/>
    </row>
    <row r="405" spans="1:31" x14ac:dyDescent="0.2">
      <c r="Q405" s="122"/>
      <c r="AE405" s="13"/>
    </row>
    <row r="406" spans="1:31" x14ac:dyDescent="0.2">
      <c r="A406" s="12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</row>
    <row r="407" spans="1:31" x14ac:dyDescent="0.2">
      <c r="Q407" s="122"/>
      <c r="AE407" s="13"/>
    </row>
    <row r="408" spans="1:31" x14ac:dyDescent="0.2">
      <c r="A408" s="124" t="s">
        <v>715</v>
      </c>
      <c r="Q408" s="122"/>
      <c r="R408" s="125" t="s">
        <v>623</v>
      </c>
      <c r="S408" s="125">
        <v>2019</v>
      </c>
      <c r="T408" s="125">
        <v>2018</v>
      </c>
      <c r="U408" s="125">
        <v>2017</v>
      </c>
      <c r="V408" s="125">
        <v>2016</v>
      </c>
      <c r="W408" s="125">
        <v>2015</v>
      </c>
      <c r="AE408" s="13"/>
    </row>
    <row r="409" spans="1:31" x14ac:dyDescent="0.2">
      <c r="Q409" s="122"/>
      <c r="R409" s="125"/>
      <c r="S409" s="125"/>
      <c r="T409" s="125"/>
      <c r="U409" s="125"/>
      <c r="V409" s="125"/>
      <c r="W409" s="125"/>
      <c r="AE409" s="13"/>
    </row>
    <row r="410" spans="1:31" x14ac:dyDescent="0.2">
      <c r="Q410" s="122"/>
      <c r="R410" s="125" t="s">
        <v>716</v>
      </c>
      <c r="S410" s="125">
        <v>3627.2806415482846</v>
      </c>
      <c r="T410" s="125">
        <v>3954.1640648469997</v>
      </c>
      <c r="U410" s="125">
        <v>3815.9007452920005</v>
      </c>
      <c r="V410" s="125">
        <v>4767.2096002500002</v>
      </c>
      <c r="W410" s="125">
        <v>5186.2829805600004</v>
      </c>
      <c r="AE410" s="13"/>
    </row>
    <row r="411" spans="1:31" x14ac:dyDescent="0.2">
      <c r="Q411" s="122"/>
      <c r="R411" s="125" t="s">
        <v>717</v>
      </c>
      <c r="S411" s="125">
        <v>-2658.6827286386929</v>
      </c>
      <c r="T411" s="125">
        <v>-3459.4474419641992</v>
      </c>
      <c r="U411" s="125">
        <v>-3146.3928493959097</v>
      </c>
      <c r="V411" s="125">
        <v>-3271.476576618521</v>
      </c>
      <c r="W411" s="125">
        <v>-3328.9386764150113</v>
      </c>
      <c r="AE411" s="13"/>
    </row>
    <row r="412" spans="1:31" x14ac:dyDescent="0.2">
      <c r="Q412" s="122"/>
      <c r="R412" s="125" t="s">
        <v>628</v>
      </c>
      <c r="S412" s="125">
        <v>968.59791290959174</v>
      </c>
      <c r="T412" s="125">
        <v>494.71662288280049</v>
      </c>
      <c r="U412" s="125">
        <v>669.50789589609076</v>
      </c>
      <c r="V412" s="125">
        <v>1495.7330236314792</v>
      </c>
      <c r="W412" s="125">
        <v>1857.3443041449891</v>
      </c>
      <c r="AE412" s="13"/>
    </row>
    <row r="413" spans="1:31" x14ac:dyDescent="0.2">
      <c r="Q413" s="122"/>
      <c r="R413" s="125"/>
      <c r="S413" s="125"/>
      <c r="T413" s="125"/>
      <c r="U413" s="125"/>
      <c r="V413" s="125"/>
      <c r="W413" s="125"/>
      <c r="AE413" s="13"/>
    </row>
    <row r="414" spans="1:31" x14ac:dyDescent="0.2">
      <c r="Q414" s="122"/>
      <c r="AE414" s="13"/>
    </row>
    <row r="415" spans="1:31" x14ac:dyDescent="0.2">
      <c r="Q415" s="122"/>
      <c r="AE415" s="13"/>
    </row>
    <row r="416" spans="1:31" x14ac:dyDescent="0.2">
      <c r="A416" s="12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</row>
    <row r="417" spans="1:31" x14ac:dyDescent="0.2">
      <c r="Q417" s="122"/>
      <c r="AE417" s="13"/>
    </row>
    <row r="418" spans="1:31" x14ac:dyDescent="0.2">
      <c r="A418" s="124" t="s">
        <v>718</v>
      </c>
      <c r="Q418" s="122"/>
      <c r="R418" s="125" t="s">
        <v>719</v>
      </c>
      <c r="S418" s="125">
        <v>2019</v>
      </c>
      <c r="T418" s="125">
        <v>2018</v>
      </c>
      <c r="U418" s="125">
        <v>2017</v>
      </c>
      <c r="V418" s="125">
        <v>2016</v>
      </c>
      <c r="W418" s="125">
        <v>2015</v>
      </c>
      <c r="AE418" s="13"/>
    </row>
    <row r="419" spans="1:31" x14ac:dyDescent="0.2">
      <c r="Q419" s="122"/>
      <c r="R419" s="125"/>
      <c r="S419" s="125"/>
      <c r="T419" s="125"/>
      <c r="U419" s="125"/>
      <c r="V419" s="125"/>
      <c r="W419" s="125"/>
      <c r="AE419" s="13"/>
    </row>
    <row r="420" spans="1:31" x14ac:dyDescent="0.2">
      <c r="Q420" s="122"/>
      <c r="R420" s="125" t="s">
        <v>720</v>
      </c>
      <c r="S420" s="125" vm="482">
        <v>0.01</v>
      </c>
      <c r="T420" s="125">
        <v>0.01</v>
      </c>
      <c r="U420" s="125">
        <v>0.01</v>
      </c>
      <c r="V420" s="125">
        <v>1.2500000000000001E-2</v>
      </c>
      <c r="W420" s="125">
        <v>1.7500000000000002E-2</v>
      </c>
      <c r="AE420" s="13"/>
    </row>
    <row r="421" spans="1:31" x14ac:dyDescent="0.2">
      <c r="Q421" s="122"/>
      <c r="AE421" s="13"/>
    </row>
    <row r="422" spans="1:31" x14ac:dyDescent="0.2">
      <c r="Q422" s="122"/>
      <c r="AE422" s="13"/>
    </row>
    <row r="423" spans="1:31" x14ac:dyDescent="0.2">
      <c r="Q423" s="122"/>
      <c r="AE423" s="13"/>
    </row>
    <row r="424" spans="1:31" x14ac:dyDescent="0.2">
      <c r="Q424" s="122"/>
      <c r="AE424" s="13"/>
    </row>
    <row r="425" spans="1:31" x14ac:dyDescent="0.2">
      <c r="A425" s="12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</row>
    <row r="426" spans="1:31" x14ac:dyDescent="0.2">
      <c r="Q426" s="122"/>
      <c r="AE426" s="13"/>
    </row>
    <row r="427" spans="1:31" x14ac:dyDescent="0.2">
      <c r="A427" s="124" t="s">
        <v>721</v>
      </c>
      <c r="Q427" s="122"/>
      <c r="R427" s="125" t="s">
        <v>719</v>
      </c>
      <c r="S427" s="125">
        <v>2019</v>
      </c>
      <c r="T427" s="125">
        <v>2018</v>
      </c>
      <c r="U427" s="125">
        <v>2017</v>
      </c>
      <c r="V427" s="125">
        <v>2016</v>
      </c>
      <c r="W427" s="125">
        <v>2015</v>
      </c>
      <c r="AE427" s="13"/>
    </row>
    <row r="428" spans="1:31" x14ac:dyDescent="0.2">
      <c r="Q428" s="122"/>
      <c r="R428" s="125"/>
      <c r="S428" s="125"/>
      <c r="T428" s="125"/>
      <c r="U428" s="125"/>
      <c r="V428" s="125"/>
      <c r="W428" s="125"/>
      <c r="AE428" s="13"/>
    </row>
    <row r="429" spans="1:31" x14ac:dyDescent="0.2">
      <c r="Q429" s="122"/>
      <c r="R429" s="125" t="s">
        <v>722</v>
      </c>
      <c r="S429" s="125">
        <v>2.5000000000000001E-3</v>
      </c>
      <c r="T429" s="125">
        <v>2.8571428571428571E-3</v>
      </c>
      <c r="U429" s="125">
        <v>4.1428571428571426E-3</v>
      </c>
      <c r="V429" s="125">
        <v>7.8571428571428577E-3</v>
      </c>
      <c r="W429" s="125">
        <v>1.1785714285714285E-2</v>
      </c>
      <c r="AE429" s="13"/>
    </row>
    <row r="430" spans="1:31" x14ac:dyDescent="0.2">
      <c r="Q430" s="122"/>
      <c r="R430" s="125" t="s">
        <v>723</v>
      </c>
      <c r="S430" s="125">
        <v>2.4668510902015753E-3</v>
      </c>
      <c r="T430" s="125">
        <v>1.900990621098283E-3</v>
      </c>
      <c r="U430" s="125">
        <v>2.2355613704330758E-3</v>
      </c>
      <c r="V430" s="125">
        <v>6.5313414696443845E-3</v>
      </c>
      <c r="W430" s="125">
        <v>1.0274533480900908E-2</v>
      </c>
      <c r="AE430" s="13"/>
    </row>
    <row r="431" spans="1:31" x14ac:dyDescent="0.2">
      <c r="Q431" s="122"/>
      <c r="AE431" s="13"/>
    </row>
    <row r="432" spans="1:31" x14ac:dyDescent="0.2">
      <c r="Q432" s="122"/>
      <c r="AE432" s="13"/>
    </row>
    <row r="433" spans="1:31" x14ac:dyDescent="0.2">
      <c r="Q433" s="122"/>
      <c r="AE433" s="13"/>
    </row>
    <row r="434" spans="1:31" x14ac:dyDescent="0.2">
      <c r="Q434" s="122"/>
      <c r="AE434" s="13"/>
    </row>
    <row r="435" spans="1:31" x14ac:dyDescent="0.2">
      <c r="A435" s="12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</row>
    <row r="436" spans="1:31" x14ac:dyDescent="0.2">
      <c r="Q436" s="122"/>
      <c r="AE436" s="13"/>
    </row>
    <row r="437" spans="1:31" x14ac:dyDescent="0.2">
      <c r="A437" s="124" t="s">
        <v>724</v>
      </c>
      <c r="Q437" s="122"/>
      <c r="R437" s="125"/>
      <c r="S437" s="125" t="s">
        <v>726</v>
      </c>
      <c r="T437" s="125" t="s">
        <v>727</v>
      </c>
      <c r="U437" s="125" t="s">
        <v>728</v>
      </c>
      <c r="AE437" s="13"/>
    </row>
    <row r="438" spans="1:31" x14ac:dyDescent="0.2">
      <c r="A438" s="121" t="s">
        <v>725</v>
      </c>
      <c r="Q438" s="122"/>
      <c r="R438" s="126">
        <v>36556</v>
      </c>
      <c r="S438" s="125">
        <v>3.516</v>
      </c>
      <c r="T438" s="125">
        <v>3.7377142857142864</v>
      </c>
      <c r="U438" s="125">
        <v>4</v>
      </c>
      <c r="AE438" s="13"/>
    </row>
    <row r="439" spans="1:31" x14ac:dyDescent="0.2">
      <c r="Q439" s="122"/>
      <c r="R439" s="126">
        <v>36585</v>
      </c>
      <c r="S439" s="125">
        <v>3.6189999999999998</v>
      </c>
      <c r="T439" s="125">
        <v>3.7222976190476191</v>
      </c>
      <c r="U439" s="125">
        <v>4</v>
      </c>
      <c r="AE439" s="13"/>
    </row>
    <row r="440" spans="1:31" x14ac:dyDescent="0.2">
      <c r="Q440" s="122"/>
      <c r="R440" s="126">
        <v>36616</v>
      </c>
      <c r="S440" s="125">
        <v>3.903</v>
      </c>
      <c r="T440" s="125">
        <v>3.713630952380953</v>
      </c>
      <c r="U440" s="125">
        <v>4</v>
      </c>
      <c r="AE440" s="13"/>
    </row>
    <row r="441" spans="1:31" x14ac:dyDescent="0.2">
      <c r="Q441" s="122"/>
      <c r="R441" s="126">
        <v>36646</v>
      </c>
      <c r="S441" s="125">
        <v>3.931</v>
      </c>
      <c r="T441" s="125">
        <v>3.7041309523809525</v>
      </c>
      <c r="U441" s="125">
        <v>4</v>
      </c>
      <c r="AE441" s="13"/>
    </row>
    <row r="442" spans="1:31" x14ac:dyDescent="0.2">
      <c r="Q442" s="122"/>
      <c r="R442" s="126">
        <v>36677</v>
      </c>
      <c r="S442" s="125">
        <v>4.0289999999999999</v>
      </c>
      <c r="T442" s="125">
        <v>3.6964642857142871</v>
      </c>
      <c r="U442" s="125">
        <v>4</v>
      </c>
      <c r="AE442" s="13"/>
    </row>
    <row r="443" spans="1:31" x14ac:dyDescent="0.2">
      <c r="Q443" s="122"/>
      <c r="R443" s="126">
        <v>36707</v>
      </c>
      <c r="S443" s="125">
        <v>3.8719999999999999</v>
      </c>
      <c r="T443" s="125">
        <v>3.6889523809523816</v>
      </c>
      <c r="U443" s="125">
        <v>4</v>
      </c>
      <c r="AE443" s="13"/>
    </row>
    <row r="444" spans="1:31" x14ac:dyDescent="0.2">
      <c r="Q444" s="122"/>
      <c r="R444" s="126">
        <v>36738</v>
      </c>
      <c r="S444" s="125">
        <v>3.879</v>
      </c>
      <c r="T444" s="125">
        <v>3.6814404761904775</v>
      </c>
      <c r="U444" s="125">
        <v>4</v>
      </c>
      <c r="AE444" s="13"/>
    </row>
    <row r="445" spans="1:31" x14ac:dyDescent="0.2">
      <c r="Q445" s="122"/>
      <c r="R445" s="126">
        <v>36769</v>
      </c>
      <c r="S445" s="125">
        <v>3.7309999999999999</v>
      </c>
      <c r="T445" s="125">
        <v>3.6727976190476204</v>
      </c>
      <c r="U445" s="125">
        <v>4</v>
      </c>
      <c r="AE445" s="13"/>
    </row>
    <row r="446" spans="1:31" x14ac:dyDescent="0.2">
      <c r="Q446" s="122"/>
      <c r="R446" s="126">
        <v>36799</v>
      </c>
      <c r="S446" s="125">
        <v>3.8069999999999999</v>
      </c>
      <c r="T446" s="125">
        <v>3.6660476190476214</v>
      </c>
      <c r="U446" s="125">
        <v>4</v>
      </c>
      <c r="AE446" s="13"/>
    </row>
    <row r="447" spans="1:31" x14ac:dyDescent="0.2">
      <c r="Q447" s="122"/>
      <c r="R447" s="126">
        <v>36830</v>
      </c>
      <c r="S447" s="125">
        <v>3.7789999999999999</v>
      </c>
      <c r="T447" s="125">
        <v>3.6617261904761924</v>
      </c>
      <c r="U447" s="125">
        <v>4</v>
      </c>
      <c r="AE447" s="13"/>
    </row>
    <row r="448" spans="1:31" x14ac:dyDescent="0.2">
      <c r="Q448" s="122"/>
      <c r="R448" s="126">
        <v>36860</v>
      </c>
      <c r="S448" s="125">
        <v>3.649</v>
      </c>
      <c r="T448" s="125">
        <v>3.6558452380952398</v>
      </c>
      <c r="U448" s="125">
        <v>4</v>
      </c>
      <c r="AE448" s="13"/>
    </row>
    <row r="449" spans="17:31" x14ac:dyDescent="0.2">
      <c r="Q449" s="122"/>
      <c r="R449" s="126">
        <v>36891</v>
      </c>
      <c r="S449" s="125">
        <v>3.3740000000000001</v>
      </c>
      <c r="T449" s="125">
        <v>3.6487380952380968</v>
      </c>
      <c r="U449" s="125">
        <v>4</v>
      </c>
      <c r="AE449" s="13"/>
    </row>
    <row r="450" spans="17:31" x14ac:dyDescent="0.2">
      <c r="Q450" s="122"/>
      <c r="R450" s="126">
        <v>36922</v>
      </c>
      <c r="S450" s="125">
        <v>3.3</v>
      </c>
      <c r="T450" s="125">
        <v>3.6399047619047633</v>
      </c>
      <c r="U450" s="125">
        <v>4</v>
      </c>
      <c r="AE450" s="13"/>
    </row>
    <row r="451" spans="17:31" x14ac:dyDescent="0.2">
      <c r="Q451" s="122"/>
      <c r="R451" s="126">
        <v>36950</v>
      </c>
      <c r="S451" s="125">
        <v>3.2850000000000001</v>
      </c>
      <c r="T451" s="125">
        <v>3.6277619047619072</v>
      </c>
      <c r="U451" s="125">
        <v>4</v>
      </c>
      <c r="AE451" s="13"/>
    </row>
    <row r="452" spans="17:31" x14ac:dyDescent="0.2">
      <c r="Q452" s="122"/>
      <c r="R452" s="126">
        <v>36981</v>
      </c>
      <c r="S452" s="125">
        <v>3.1390000000000002</v>
      </c>
      <c r="T452" s="125">
        <v>3.6122142857142876</v>
      </c>
      <c r="U452" s="125">
        <v>4</v>
      </c>
      <c r="AE452" s="13"/>
    </row>
    <row r="453" spans="17:31" x14ac:dyDescent="0.2">
      <c r="Q453" s="122"/>
      <c r="R453" s="126">
        <v>37011</v>
      </c>
      <c r="S453" s="125">
        <v>3.3370000000000002</v>
      </c>
      <c r="T453" s="125">
        <v>3.5943333333333349</v>
      </c>
      <c r="U453" s="125">
        <v>4</v>
      </c>
      <c r="AE453" s="13"/>
    </row>
    <row r="454" spans="17:31" x14ac:dyDescent="0.2">
      <c r="Q454" s="122"/>
      <c r="R454" s="126">
        <v>37042</v>
      </c>
      <c r="S454" s="125">
        <v>3.3679999999999999</v>
      </c>
      <c r="T454" s="125">
        <v>3.5772023809523823</v>
      </c>
      <c r="U454" s="125">
        <v>4</v>
      </c>
      <c r="AE454" s="13"/>
    </row>
    <row r="455" spans="17:31" x14ac:dyDescent="0.2">
      <c r="Q455" s="122"/>
      <c r="R455" s="126">
        <v>37072</v>
      </c>
      <c r="S455" s="125">
        <v>3.2109999999999999</v>
      </c>
      <c r="T455" s="125">
        <v>3.5542500000000015</v>
      </c>
      <c r="U455" s="125">
        <v>4</v>
      </c>
      <c r="AE455" s="13"/>
    </row>
    <row r="456" spans="17:31" x14ac:dyDescent="0.2">
      <c r="Q456" s="122"/>
      <c r="R456" s="126">
        <v>37103</v>
      </c>
      <c r="S456" s="125">
        <v>3.165</v>
      </c>
      <c r="T456" s="125">
        <v>3.5315595238095252</v>
      </c>
      <c r="U456" s="125">
        <v>4</v>
      </c>
      <c r="AE456" s="13"/>
    </row>
    <row r="457" spans="17:31" x14ac:dyDescent="0.2">
      <c r="Q457" s="122"/>
      <c r="R457" s="126">
        <v>37134</v>
      </c>
      <c r="S457" s="125">
        <v>3.1259999999999999</v>
      </c>
      <c r="T457" s="125">
        <v>3.5053214285714294</v>
      </c>
      <c r="U457" s="125">
        <v>4</v>
      </c>
      <c r="AE457" s="13"/>
    </row>
    <row r="458" spans="17:31" x14ac:dyDescent="0.2">
      <c r="Q458" s="122"/>
      <c r="R458" s="126">
        <v>37164</v>
      </c>
      <c r="S458" s="125">
        <v>3.0379999999999998</v>
      </c>
      <c r="T458" s="125">
        <v>3.4762500000000007</v>
      </c>
      <c r="U458" s="125">
        <v>4</v>
      </c>
      <c r="AE458" s="13"/>
    </row>
    <row r="459" spans="17:31" x14ac:dyDescent="0.2">
      <c r="Q459" s="122"/>
      <c r="R459" s="126">
        <v>37195</v>
      </c>
      <c r="S459" s="125">
        <v>2.7490000000000001</v>
      </c>
      <c r="T459" s="125">
        <v>3.444095238095239</v>
      </c>
      <c r="U459" s="125">
        <v>4</v>
      </c>
      <c r="AE459" s="13"/>
    </row>
    <row r="460" spans="17:31" x14ac:dyDescent="0.2">
      <c r="Q460" s="122"/>
      <c r="R460" s="126">
        <v>37225</v>
      </c>
      <c r="S460" s="125">
        <v>3.0019999999999998</v>
      </c>
      <c r="T460" s="125">
        <v>3.4170833333333337</v>
      </c>
      <c r="U460" s="125">
        <v>4</v>
      </c>
      <c r="AE460" s="13"/>
    </row>
    <row r="461" spans="17:31" x14ac:dyDescent="0.2">
      <c r="Q461" s="122"/>
      <c r="R461" s="126">
        <v>37256</v>
      </c>
      <c r="S461" s="125">
        <v>3.3260000000000001</v>
      </c>
      <c r="T461" s="125">
        <v>3.3949404761904769</v>
      </c>
      <c r="U461" s="125">
        <v>4</v>
      </c>
      <c r="AE461" s="13"/>
    </row>
    <row r="462" spans="17:31" x14ac:dyDescent="0.2">
      <c r="Q462" s="122"/>
      <c r="R462" s="126">
        <v>37287</v>
      </c>
      <c r="S462" s="125">
        <v>3.41</v>
      </c>
      <c r="T462" s="125">
        <v>3.3737261904761917</v>
      </c>
      <c r="U462" s="125">
        <v>4</v>
      </c>
      <c r="AE462" s="13"/>
    </row>
    <row r="463" spans="17:31" x14ac:dyDescent="0.2">
      <c r="Q463" s="122"/>
      <c r="R463" s="126">
        <v>37315</v>
      </c>
      <c r="S463" s="125">
        <v>3.3759999999999999</v>
      </c>
      <c r="T463" s="125">
        <v>3.3521547619047629</v>
      </c>
      <c r="U463" s="125">
        <v>4</v>
      </c>
      <c r="AE463" s="13"/>
    </row>
    <row r="464" spans="17:31" x14ac:dyDescent="0.2">
      <c r="Q464" s="122"/>
      <c r="R464" s="126">
        <v>37346</v>
      </c>
      <c r="S464" s="125">
        <v>3.4220000000000002</v>
      </c>
      <c r="T464" s="125">
        <v>3.3332857142857155</v>
      </c>
      <c r="U464" s="125">
        <v>4</v>
      </c>
      <c r="AE464" s="13"/>
    </row>
    <row r="465" spans="17:31" x14ac:dyDescent="0.2">
      <c r="Q465" s="122"/>
      <c r="R465" s="126">
        <v>37376</v>
      </c>
      <c r="S465" s="125">
        <v>3.278</v>
      </c>
      <c r="T465" s="125">
        <v>3.3149880952380966</v>
      </c>
      <c r="U465" s="125">
        <v>4</v>
      </c>
      <c r="AE465" s="13"/>
    </row>
    <row r="466" spans="17:31" x14ac:dyDescent="0.2">
      <c r="Q466" s="122"/>
      <c r="R466" s="126">
        <v>37407</v>
      </c>
      <c r="S466" s="125">
        <v>3.1779999999999999</v>
      </c>
      <c r="T466" s="125">
        <v>3.297369047619048</v>
      </c>
      <c r="U466" s="125">
        <v>4</v>
      </c>
      <c r="AE466" s="13"/>
    </row>
    <row r="467" spans="17:31" x14ac:dyDescent="0.2">
      <c r="Q467" s="122"/>
      <c r="R467" s="126">
        <v>37437</v>
      </c>
      <c r="S467" s="125">
        <v>2.988</v>
      </c>
      <c r="T467" s="125">
        <v>3.2773333333333339</v>
      </c>
      <c r="U467" s="125">
        <v>4</v>
      </c>
      <c r="AE467" s="13"/>
    </row>
    <row r="468" spans="17:31" x14ac:dyDescent="0.2">
      <c r="Q468" s="122"/>
      <c r="R468" s="126">
        <v>37468</v>
      </c>
      <c r="S468" s="125">
        <v>2.8740000000000001</v>
      </c>
      <c r="T468" s="125">
        <v>3.2568809523809525</v>
      </c>
      <c r="U468" s="125">
        <v>4</v>
      </c>
      <c r="AE468" s="13"/>
    </row>
    <row r="469" spans="17:31" x14ac:dyDescent="0.2">
      <c r="Q469" s="122"/>
      <c r="R469" s="126">
        <v>37499</v>
      </c>
      <c r="S469" s="125">
        <v>2.7789999999999999</v>
      </c>
      <c r="T469" s="125">
        <v>3.2370000000000001</v>
      </c>
      <c r="U469" s="125">
        <v>4</v>
      </c>
      <c r="AE469" s="13"/>
    </row>
    <row r="470" spans="17:31" x14ac:dyDescent="0.2">
      <c r="Q470" s="122"/>
      <c r="R470" s="126">
        <v>37529</v>
      </c>
      <c r="S470" s="125">
        <v>2.3490000000000002</v>
      </c>
      <c r="T470" s="125">
        <v>3.2155238095238095</v>
      </c>
      <c r="U470" s="125">
        <v>4</v>
      </c>
      <c r="AE470" s="13"/>
    </row>
    <row r="471" spans="17:31" x14ac:dyDescent="0.2">
      <c r="Q471" s="122"/>
      <c r="R471" s="126">
        <v>37560</v>
      </c>
      <c r="S471" s="125">
        <v>2.415</v>
      </c>
      <c r="T471" s="125">
        <v>3.1967499999999993</v>
      </c>
      <c r="U471" s="125">
        <v>4</v>
      </c>
      <c r="AE471" s="13"/>
    </row>
    <row r="472" spans="17:31" x14ac:dyDescent="0.2">
      <c r="Q472" s="122"/>
      <c r="R472" s="126">
        <v>37590</v>
      </c>
      <c r="S472" s="125">
        <v>2.3490000000000002</v>
      </c>
      <c r="T472" s="125">
        <v>3.1803452380952373</v>
      </c>
      <c r="U472" s="125">
        <v>4</v>
      </c>
      <c r="AE472" s="13"/>
    </row>
    <row r="473" spans="17:31" x14ac:dyDescent="0.2">
      <c r="Q473" s="122"/>
      <c r="R473" s="126">
        <v>37621</v>
      </c>
      <c r="S473" s="125">
        <v>1.9350000000000001</v>
      </c>
      <c r="T473" s="125">
        <v>3.1583571428571426</v>
      </c>
      <c r="U473" s="125">
        <v>4</v>
      </c>
      <c r="AE473" s="13"/>
    </row>
    <row r="474" spans="17:31" x14ac:dyDescent="0.2">
      <c r="Q474" s="122"/>
      <c r="R474" s="126">
        <v>37652</v>
      </c>
      <c r="S474" s="125">
        <v>1.929</v>
      </c>
      <c r="T474" s="125">
        <v>3.1342857142857126</v>
      </c>
      <c r="U474" s="125">
        <v>3.25</v>
      </c>
      <c r="AE474" s="13"/>
    </row>
    <row r="475" spans="17:31" x14ac:dyDescent="0.2">
      <c r="Q475" s="122"/>
      <c r="R475" s="126">
        <v>37680</v>
      </c>
      <c r="S475" s="125">
        <v>1.873</v>
      </c>
      <c r="T475" s="125">
        <v>3.1106428571428557</v>
      </c>
      <c r="U475" s="125">
        <v>3.25</v>
      </c>
      <c r="AE475" s="13"/>
    </row>
    <row r="476" spans="17:31" x14ac:dyDescent="0.2">
      <c r="Q476" s="122"/>
      <c r="R476" s="126">
        <v>37711</v>
      </c>
      <c r="S476" s="125">
        <v>2.0179999999999998</v>
      </c>
      <c r="T476" s="125">
        <v>3.0885357142857131</v>
      </c>
      <c r="U476" s="125">
        <v>3.25</v>
      </c>
      <c r="AE476" s="13"/>
    </row>
    <row r="477" spans="17:31" x14ac:dyDescent="0.2">
      <c r="Q477" s="122"/>
      <c r="R477" s="126">
        <v>37741</v>
      </c>
      <c r="S477" s="125">
        <v>2.1749999999999998</v>
      </c>
      <c r="T477" s="125">
        <v>3.0695119047619035</v>
      </c>
      <c r="U477" s="125">
        <v>3.25</v>
      </c>
      <c r="AE477" s="13"/>
    </row>
    <row r="478" spans="17:31" x14ac:dyDescent="0.2">
      <c r="Q478" s="122"/>
      <c r="R478" s="126">
        <v>37772</v>
      </c>
      <c r="S478" s="125">
        <v>1.853</v>
      </c>
      <c r="T478" s="125">
        <v>3.0415238095238082</v>
      </c>
      <c r="U478" s="125">
        <v>3.25</v>
      </c>
      <c r="AE478" s="13"/>
    </row>
    <row r="479" spans="17:31" x14ac:dyDescent="0.2">
      <c r="Q479" s="122"/>
      <c r="R479" s="126">
        <v>37802</v>
      </c>
      <c r="S479" s="125">
        <v>2.0870000000000002</v>
      </c>
      <c r="T479" s="125">
        <v>3.0157261904761903</v>
      </c>
      <c r="U479" s="125">
        <v>3.25</v>
      </c>
      <c r="AE479" s="13"/>
    </row>
    <row r="480" spans="17:31" x14ac:dyDescent="0.2">
      <c r="Q480" s="122"/>
      <c r="R480" s="126">
        <v>37833</v>
      </c>
      <c r="S480" s="125">
        <v>2.1819999999999999</v>
      </c>
      <c r="T480" s="125">
        <v>2.992369047619047</v>
      </c>
      <c r="U480" s="125">
        <v>3.25</v>
      </c>
      <c r="AE480" s="13"/>
    </row>
    <row r="481" spans="17:31" x14ac:dyDescent="0.2">
      <c r="Q481" s="122"/>
      <c r="R481" s="126">
        <v>37864</v>
      </c>
      <c r="S481" s="125">
        <v>2.4129999999999998</v>
      </c>
      <c r="T481" s="125">
        <v>2.973404761904761</v>
      </c>
      <c r="U481" s="125">
        <v>3.25</v>
      </c>
      <c r="AE481" s="13"/>
    </row>
    <row r="482" spans="17:31" x14ac:dyDescent="0.2">
      <c r="Q482" s="122"/>
      <c r="R482" s="126">
        <v>37894</v>
      </c>
      <c r="S482" s="125">
        <v>2.2839999999999998</v>
      </c>
      <c r="T482" s="125">
        <v>2.9560595238095231</v>
      </c>
      <c r="U482" s="125">
        <v>3.25</v>
      </c>
      <c r="AE482" s="13"/>
    </row>
    <row r="483" spans="17:31" x14ac:dyDescent="0.2">
      <c r="Q483" s="122"/>
      <c r="R483" s="126">
        <v>37925</v>
      </c>
      <c r="S483" s="125">
        <v>2.444</v>
      </c>
      <c r="T483" s="125">
        <v>2.9419404761904753</v>
      </c>
      <c r="U483" s="125">
        <v>3.25</v>
      </c>
      <c r="AE483" s="13"/>
    </row>
    <row r="484" spans="17:31" x14ac:dyDescent="0.2">
      <c r="Q484" s="122"/>
      <c r="R484" s="126">
        <v>37955</v>
      </c>
      <c r="S484" s="125">
        <v>2.5920000000000001</v>
      </c>
      <c r="T484" s="125">
        <v>2.9286666666666661</v>
      </c>
      <c r="U484" s="125">
        <v>3.25</v>
      </c>
      <c r="AE484" s="13"/>
    </row>
    <row r="485" spans="17:31" x14ac:dyDescent="0.2">
      <c r="Q485" s="122"/>
      <c r="R485" s="126">
        <v>37986</v>
      </c>
      <c r="S485" s="125">
        <v>2.4050000000000002</v>
      </c>
      <c r="T485" s="125">
        <v>2.9147142857142851</v>
      </c>
      <c r="U485" s="125">
        <v>3.25</v>
      </c>
      <c r="AE485" s="13"/>
    </row>
    <row r="486" spans="17:31" x14ac:dyDescent="0.2">
      <c r="Q486" s="122"/>
      <c r="R486" s="126">
        <v>38017</v>
      </c>
      <c r="S486" s="125">
        <v>2.3639999999999999</v>
      </c>
      <c r="T486" s="125">
        <v>2.9020952380952378</v>
      </c>
      <c r="U486" s="125">
        <v>2.25</v>
      </c>
      <c r="AE486" s="13"/>
    </row>
    <row r="487" spans="17:31" x14ac:dyDescent="0.2">
      <c r="Q487" s="122"/>
      <c r="R487" s="126">
        <v>38046</v>
      </c>
      <c r="S487" s="125">
        <v>2.1619999999999999</v>
      </c>
      <c r="T487" s="125">
        <v>2.8924285714285713</v>
      </c>
      <c r="U487" s="125">
        <v>2.25</v>
      </c>
      <c r="AE487" s="13"/>
    </row>
    <row r="488" spans="17:31" x14ac:dyDescent="0.2">
      <c r="Q488" s="122"/>
      <c r="R488" s="126">
        <v>38077</v>
      </c>
      <c r="S488" s="125">
        <v>2.1480000000000001</v>
      </c>
      <c r="T488" s="125">
        <v>2.8787261904761903</v>
      </c>
      <c r="U488" s="125">
        <v>2.25</v>
      </c>
      <c r="AE488" s="13"/>
    </row>
    <row r="489" spans="17:31" x14ac:dyDescent="0.2">
      <c r="Q489" s="122"/>
      <c r="R489" s="126">
        <v>38107</v>
      </c>
      <c r="S489" s="125">
        <v>2.4260000000000002</v>
      </c>
      <c r="T489" s="125">
        <v>2.8694761904761901</v>
      </c>
      <c r="U489" s="125">
        <v>2.25</v>
      </c>
      <c r="AE489" s="13"/>
    </row>
    <row r="490" spans="17:31" x14ac:dyDescent="0.2">
      <c r="Q490" s="122"/>
      <c r="R490" s="126">
        <v>38138</v>
      </c>
      <c r="S490" s="125">
        <v>2.5300000000000002</v>
      </c>
      <c r="T490" s="125">
        <v>2.8634523809523804</v>
      </c>
      <c r="U490" s="125">
        <v>2.25</v>
      </c>
      <c r="AE490" s="13"/>
    </row>
    <row r="491" spans="17:31" x14ac:dyDescent="0.2">
      <c r="Q491" s="122"/>
      <c r="R491" s="126">
        <v>38168</v>
      </c>
      <c r="S491" s="125">
        <v>2.6970000000000001</v>
      </c>
      <c r="T491" s="125">
        <v>2.8602499999999997</v>
      </c>
      <c r="U491" s="125">
        <v>2.25</v>
      </c>
      <c r="AE491" s="13"/>
    </row>
    <row r="492" spans="17:31" x14ac:dyDescent="0.2">
      <c r="Q492" s="122"/>
      <c r="R492" s="126">
        <v>38199</v>
      </c>
      <c r="S492" s="125">
        <v>2.5949999999999998</v>
      </c>
      <c r="T492" s="125">
        <v>2.8547142857142851</v>
      </c>
      <c r="U492" s="125">
        <v>2.25</v>
      </c>
      <c r="AE492" s="13"/>
    </row>
    <row r="493" spans="17:31" x14ac:dyDescent="0.2">
      <c r="Q493" s="122"/>
      <c r="R493" s="126">
        <v>38230</v>
      </c>
      <c r="S493" s="125">
        <v>2.411</v>
      </c>
      <c r="T493" s="125">
        <v>2.8453809523809519</v>
      </c>
      <c r="U493" s="125">
        <v>2.25</v>
      </c>
      <c r="AE493" s="13"/>
    </row>
    <row r="494" spans="17:31" x14ac:dyDescent="0.2">
      <c r="Q494" s="122"/>
      <c r="R494" s="126">
        <v>38260</v>
      </c>
      <c r="S494" s="125">
        <v>2.3929999999999998</v>
      </c>
      <c r="T494" s="125">
        <v>2.8352976190476187</v>
      </c>
      <c r="U494" s="125">
        <v>2.25</v>
      </c>
      <c r="AE494" s="13"/>
    </row>
    <row r="495" spans="17:31" x14ac:dyDescent="0.2">
      <c r="Q495" s="122"/>
      <c r="R495" s="126">
        <v>38291</v>
      </c>
      <c r="S495" s="125">
        <v>2.23</v>
      </c>
      <c r="T495" s="125">
        <v>2.8223809523809513</v>
      </c>
      <c r="U495" s="125">
        <v>2.25</v>
      </c>
      <c r="AE495" s="13"/>
    </row>
    <row r="496" spans="17:31" x14ac:dyDescent="0.2">
      <c r="Q496" s="122"/>
      <c r="R496" s="126">
        <v>38321</v>
      </c>
      <c r="S496" s="125">
        <v>2.0880000000000001</v>
      </c>
      <c r="T496" s="125">
        <v>2.8082738095238087</v>
      </c>
      <c r="U496" s="125">
        <v>2.25</v>
      </c>
      <c r="AE496" s="13"/>
    </row>
    <row r="497" spans="17:31" x14ac:dyDescent="0.2">
      <c r="Q497" s="122"/>
      <c r="R497" s="126">
        <v>38352</v>
      </c>
      <c r="S497" s="125">
        <v>2.0499999999999998</v>
      </c>
      <c r="T497" s="125">
        <v>2.796892857142856</v>
      </c>
      <c r="U497" s="125">
        <v>2.25</v>
      </c>
      <c r="AE497" s="13"/>
    </row>
    <row r="498" spans="17:31" x14ac:dyDescent="0.2">
      <c r="Q498" s="122"/>
      <c r="R498" s="126">
        <v>38383</v>
      </c>
      <c r="S498" s="125">
        <v>1.9180000000000001</v>
      </c>
      <c r="T498" s="125">
        <v>2.7883452380952369</v>
      </c>
      <c r="U498" s="125">
        <v>2.5</v>
      </c>
      <c r="AE498" s="13"/>
    </row>
    <row r="499" spans="17:31" x14ac:dyDescent="0.2">
      <c r="Q499" s="122"/>
      <c r="R499" s="126">
        <v>38411</v>
      </c>
      <c r="S499" s="125">
        <v>2.052</v>
      </c>
      <c r="T499" s="125">
        <v>2.7832380952380942</v>
      </c>
      <c r="U499" s="125">
        <v>2.5</v>
      </c>
      <c r="AE499" s="13"/>
    </row>
    <row r="500" spans="17:31" x14ac:dyDescent="0.2">
      <c r="Q500" s="122"/>
      <c r="R500" s="126">
        <v>38442</v>
      </c>
      <c r="S500" s="125">
        <v>2.004</v>
      </c>
      <c r="T500" s="125">
        <v>2.7754642857142846</v>
      </c>
      <c r="U500" s="125">
        <v>2.5</v>
      </c>
      <c r="AE500" s="13"/>
    </row>
    <row r="501" spans="17:31" x14ac:dyDescent="0.2">
      <c r="Q501" s="122"/>
      <c r="R501" s="126">
        <v>38472</v>
      </c>
      <c r="S501" s="125">
        <v>1.752</v>
      </c>
      <c r="T501" s="125">
        <v>2.7616071428571418</v>
      </c>
      <c r="U501" s="125">
        <v>2.5</v>
      </c>
      <c r="AE501" s="13"/>
    </row>
    <row r="502" spans="17:31" x14ac:dyDescent="0.2">
      <c r="Q502" s="122"/>
      <c r="R502" s="126">
        <v>38503</v>
      </c>
      <c r="S502" s="125">
        <v>1.6989999999999998</v>
      </c>
      <c r="T502" s="125">
        <v>2.7488214285714276</v>
      </c>
      <c r="U502" s="125">
        <v>2.5</v>
      </c>
      <c r="AE502" s="13"/>
    </row>
    <row r="503" spans="17:31" x14ac:dyDescent="0.2">
      <c r="Q503" s="122"/>
      <c r="R503" s="126">
        <v>38533</v>
      </c>
      <c r="S503" s="125">
        <v>1.6879999999999999</v>
      </c>
      <c r="T503" s="125">
        <v>2.7344047619047607</v>
      </c>
      <c r="U503" s="125">
        <v>2.5</v>
      </c>
      <c r="AE503" s="13"/>
    </row>
    <row r="504" spans="17:31" x14ac:dyDescent="0.2">
      <c r="Q504" s="122"/>
      <c r="R504" s="126">
        <v>38564</v>
      </c>
      <c r="S504" s="125">
        <v>1.704</v>
      </c>
      <c r="T504" s="125">
        <v>2.7214285714285702</v>
      </c>
      <c r="U504" s="125">
        <v>2.5</v>
      </c>
      <c r="AE504" s="13"/>
    </row>
    <row r="505" spans="17:31" x14ac:dyDescent="0.2">
      <c r="Q505" s="122"/>
      <c r="R505" s="126">
        <v>38595</v>
      </c>
      <c r="S505" s="125">
        <v>1.659</v>
      </c>
      <c r="T505" s="125">
        <v>2.7107142857142845</v>
      </c>
      <c r="U505" s="125">
        <v>2.5</v>
      </c>
      <c r="AE505" s="13"/>
    </row>
    <row r="506" spans="17:31" x14ac:dyDescent="0.2">
      <c r="Q506" s="122"/>
      <c r="R506" s="126">
        <v>38625</v>
      </c>
      <c r="S506" s="125">
        <v>1.774</v>
      </c>
      <c r="T506" s="125">
        <v>2.7015714285714276</v>
      </c>
      <c r="U506" s="125">
        <v>2.5</v>
      </c>
      <c r="AE506" s="13"/>
    </row>
    <row r="507" spans="17:31" x14ac:dyDescent="0.2">
      <c r="Q507" s="122"/>
      <c r="R507" s="126">
        <v>38656</v>
      </c>
      <c r="S507" s="125">
        <v>2.0110000000000001</v>
      </c>
      <c r="T507" s="125">
        <v>2.6973214285714273</v>
      </c>
      <c r="U507" s="125">
        <v>2.5</v>
      </c>
      <c r="AE507" s="13"/>
    </row>
    <row r="508" spans="17:31" x14ac:dyDescent="0.2">
      <c r="Q508" s="122"/>
      <c r="R508" s="126">
        <v>38686</v>
      </c>
      <c r="S508" s="125">
        <v>2.036</v>
      </c>
      <c r="T508" s="125">
        <v>2.6955357142857133</v>
      </c>
      <c r="U508" s="125">
        <v>2.5</v>
      </c>
      <c r="AE508" s="13"/>
    </row>
    <row r="509" spans="17:31" x14ac:dyDescent="0.2">
      <c r="Q509" s="122"/>
      <c r="R509" s="126">
        <v>38717</v>
      </c>
      <c r="S509" s="125">
        <v>1.865</v>
      </c>
      <c r="T509" s="125">
        <v>2.6906428571428562</v>
      </c>
      <c r="U509" s="125">
        <v>2.5</v>
      </c>
      <c r="AE509" s="13"/>
    </row>
    <row r="510" spans="17:31" x14ac:dyDescent="0.2">
      <c r="Q510" s="122"/>
      <c r="R510" s="126">
        <v>38748</v>
      </c>
      <c r="S510" s="125">
        <v>2.048</v>
      </c>
      <c r="T510" s="125">
        <v>2.6901547619047612</v>
      </c>
      <c r="U510" s="125">
        <v>2.5</v>
      </c>
      <c r="AE510" s="13"/>
    </row>
    <row r="511" spans="17:31" x14ac:dyDescent="0.2">
      <c r="Q511" s="122"/>
      <c r="R511" s="126">
        <v>38776</v>
      </c>
      <c r="S511" s="125">
        <v>2.1120000000000001</v>
      </c>
      <c r="T511" s="125">
        <v>2.6902142857142848</v>
      </c>
      <c r="U511" s="125">
        <v>2.5</v>
      </c>
      <c r="AE511" s="13"/>
    </row>
    <row r="512" spans="17:31" x14ac:dyDescent="0.2">
      <c r="Q512" s="122"/>
      <c r="R512" s="126">
        <v>38807</v>
      </c>
      <c r="S512" s="125">
        <v>2.3769999999999998</v>
      </c>
      <c r="T512" s="125">
        <v>2.6929999999999992</v>
      </c>
      <c r="U512" s="125">
        <v>2.5</v>
      </c>
      <c r="AE512" s="13"/>
    </row>
    <row r="513" spans="17:31" x14ac:dyDescent="0.2">
      <c r="Q513" s="122"/>
      <c r="R513" s="126">
        <v>38837</v>
      </c>
      <c r="S513" s="125">
        <v>2.6040000000000001</v>
      </c>
      <c r="T513" s="125">
        <v>2.6989880952380947</v>
      </c>
      <c r="U513" s="125">
        <v>2.5</v>
      </c>
      <c r="AE513" s="13"/>
    </row>
    <row r="514" spans="17:31" x14ac:dyDescent="0.2">
      <c r="Q514" s="122"/>
      <c r="R514" s="126">
        <v>38868</v>
      </c>
      <c r="S514" s="125">
        <v>2.532</v>
      </c>
      <c r="T514" s="125">
        <v>2.7018214285714284</v>
      </c>
      <c r="U514" s="125">
        <v>2.5</v>
      </c>
      <c r="AE514" s="13"/>
    </row>
    <row r="515" spans="17:31" x14ac:dyDescent="0.2">
      <c r="Q515" s="122"/>
      <c r="R515" s="126">
        <v>38898</v>
      </c>
      <c r="S515" s="125">
        <v>2.71</v>
      </c>
      <c r="T515" s="125">
        <v>2.703035714285714</v>
      </c>
      <c r="U515" s="125">
        <v>2.5</v>
      </c>
      <c r="AE515" s="13"/>
    </row>
    <row r="516" spans="17:31" x14ac:dyDescent="0.2">
      <c r="Q516" s="122"/>
      <c r="R516" s="126">
        <v>38929</v>
      </c>
      <c r="S516" s="125">
        <v>2.6160000000000001</v>
      </c>
      <c r="T516" s="125">
        <v>2.7017261904761907</v>
      </c>
      <c r="U516" s="125">
        <v>2.5</v>
      </c>
      <c r="AE516" s="13"/>
    </row>
    <row r="517" spans="17:31" x14ac:dyDescent="0.2">
      <c r="Q517" s="122"/>
      <c r="R517" s="126">
        <v>38960</v>
      </c>
      <c r="S517" s="125">
        <v>2.4500000000000002</v>
      </c>
      <c r="T517" s="125">
        <v>2.6965119047619051</v>
      </c>
      <c r="U517" s="125">
        <v>2.5</v>
      </c>
      <c r="AE517" s="13"/>
    </row>
    <row r="518" spans="17:31" x14ac:dyDescent="0.2">
      <c r="Q518" s="122"/>
      <c r="R518" s="126">
        <v>38990</v>
      </c>
      <c r="S518" s="125">
        <v>2.3130000000000002</v>
      </c>
      <c r="T518" s="125">
        <v>2.6867261904761905</v>
      </c>
      <c r="U518" s="125">
        <v>2.5</v>
      </c>
      <c r="AE518" s="13"/>
    </row>
    <row r="519" spans="17:31" x14ac:dyDescent="0.2">
      <c r="Q519" s="122"/>
      <c r="R519" s="126">
        <v>39021</v>
      </c>
      <c r="S519" s="125">
        <v>2.415</v>
      </c>
      <c r="T519" s="125">
        <v>2.6756547619047621</v>
      </c>
      <c r="U519" s="125">
        <v>2.5</v>
      </c>
      <c r="AE519" s="13"/>
    </row>
    <row r="520" spans="17:31" x14ac:dyDescent="0.2">
      <c r="Q520" s="122"/>
      <c r="R520" s="126">
        <v>39051</v>
      </c>
      <c r="S520" s="125">
        <v>2.2919999999999998</v>
      </c>
      <c r="T520" s="125">
        <v>2.6633928571428576</v>
      </c>
      <c r="U520" s="125">
        <v>2.5</v>
      </c>
      <c r="AE520" s="13"/>
    </row>
    <row r="521" spans="17:31" x14ac:dyDescent="0.2">
      <c r="Q521" s="122"/>
      <c r="R521" s="126">
        <v>39082</v>
      </c>
      <c r="S521" s="125">
        <v>2.4750000000000001</v>
      </c>
      <c r="T521" s="125">
        <v>2.6540833333333333</v>
      </c>
      <c r="U521" s="125">
        <v>2.5</v>
      </c>
      <c r="AE521" s="13"/>
    </row>
    <row r="522" spans="17:31" x14ac:dyDescent="0.2">
      <c r="Q522" s="122"/>
      <c r="R522" s="126">
        <v>39113</v>
      </c>
      <c r="S522" s="125">
        <v>2.5859999999999999</v>
      </c>
      <c r="T522" s="125">
        <v>2.643011904761905</v>
      </c>
      <c r="U522" s="125">
        <v>2.5</v>
      </c>
      <c r="AE522" s="13"/>
    </row>
    <row r="523" spans="17:31" x14ac:dyDescent="0.2">
      <c r="Q523" s="122"/>
      <c r="R523" s="126">
        <v>39141</v>
      </c>
      <c r="S523" s="125">
        <v>2.4950000000000001</v>
      </c>
      <c r="T523" s="125">
        <v>2.6296309523809529</v>
      </c>
      <c r="U523" s="125">
        <v>2.5</v>
      </c>
      <c r="AE523" s="13"/>
    </row>
    <row r="524" spans="17:31" x14ac:dyDescent="0.2">
      <c r="Q524" s="122"/>
      <c r="R524" s="126">
        <v>39172</v>
      </c>
      <c r="S524" s="125">
        <v>2.6109999999999998</v>
      </c>
      <c r="T524" s="125">
        <v>2.6142500000000006</v>
      </c>
      <c r="U524" s="125">
        <v>2.5</v>
      </c>
      <c r="AE524" s="13"/>
    </row>
    <row r="525" spans="17:31" x14ac:dyDescent="0.2">
      <c r="Q525" s="122"/>
      <c r="R525" s="126">
        <v>39202</v>
      </c>
      <c r="S525" s="125">
        <v>2.7330000000000001</v>
      </c>
      <c r="T525" s="125">
        <v>2.5999880952380954</v>
      </c>
      <c r="U525" s="125">
        <v>2.5</v>
      </c>
      <c r="AE525" s="13"/>
    </row>
    <row r="526" spans="17:31" x14ac:dyDescent="0.2">
      <c r="Q526" s="122"/>
      <c r="R526" s="126">
        <v>39233</v>
      </c>
      <c r="S526" s="125">
        <v>2.9830000000000001</v>
      </c>
      <c r="T526" s="125">
        <v>2.5875357142857149</v>
      </c>
      <c r="U526" s="125">
        <v>2.5</v>
      </c>
      <c r="AE526" s="13"/>
    </row>
    <row r="527" spans="17:31" x14ac:dyDescent="0.2">
      <c r="Q527" s="122"/>
      <c r="R527" s="126">
        <v>39263</v>
      </c>
      <c r="S527" s="125">
        <v>3.0880000000000001</v>
      </c>
      <c r="T527" s="125">
        <v>2.5782023809523813</v>
      </c>
      <c r="U527" s="125">
        <v>2.5</v>
      </c>
      <c r="AE527" s="13"/>
    </row>
    <row r="528" spans="17:31" x14ac:dyDescent="0.2">
      <c r="Q528" s="122"/>
      <c r="R528" s="126">
        <v>39294</v>
      </c>
      <c r="S528" s="125">
        <v>3.0249999999999999</v>
      </c>
      <c r="T528" s="125">
        <v>2.5680357142857151</v>
      </c>
      <c r="U528" s="125">
        <v>2.5</v>
      </c>
      <c r="AE528" s="13"/>
    </row>
    <row r="529" spans="17:31" x14ac:dyDescent="0.2">
      <c r="Q529" s="122"/>
      <c r="R529" s="126">
        <v>39325</v>
      </c>
      <c r="S529" s="125">
        <v>2.907</v>
      </c>
      <c r="T529" s="125">
        <v>2.5582261904761916</v>
      </c>
      <c r="U529" s="125">
        <v>2.5</v>
      </c>
      <c r="AE529" s="13"/>
    </row>
    <row r="530" spans="17:31" x14ac:dyDescent="0.2">
      <c r="Q530" s="122"/>
      <c r="R530" s="126">
        <v>39355</v>
      </c>
      <c r="S530" s="125">
        <v>2.875</v>
      </c>
      <c r="T530" s="125">
        <v>2.5471309523809529</v>
      </c>
      <c r="U530" s="125">
        <v>2.5</v>
      </c>
      <c r="AE530" s="13"/>
    </row>
    <row r="531" spans="17:31" x14ac:dyDescent="0.2">
      <c r="Q531" s="122"/>
      <c r="R531" s="126">
        <v>39386</v>
      </c>
      <c r="S531" s="125">
        <v>2.8159999999999998</v>
      </c>
      <c r="T531" s="125">
        <v>2.5356666666666676</v>
      </c>
      <c r="U531" s="125">
        <v>2.5</v>
      </c>
      <c r="AE531" s="13"/>
    </row>
    <row r="532" spans="17:31" x14ac:dyDescent="0.2">
      <c r="Q532" s="122"/>
      <c r="R532" s="126">
        <v>39416</v>
      </c>
      <c r="S532" s="125">
        <v>2.7370000000000001</v>
      </c>
      <c r="T532" s="125">
        <v>2.5248095238095249</v>
      </c>
      <c r="U532" s="125">
        <v>2.5</v>
      </c>
      <c r="AE532" s="13"/>
    </row>
    <row r="533" spans="17:31" x14ac:dyDescent="0.2">
      <c r="Q533" s="122"/>
      <c r="R533" s="126">
        <v>39447</v>
      </c>
      <c r="S533" s="125">
        <v>2.9649999999999999</v>
      </c>
      <c r="T533" s="125">
        <v>2.5199404761904769</v>
      </c>
      <c r="U533" s="125">
        <v>2.5</v>
      </c>
      <c r="AE533" s="13"/>
    </row>
    <row r="534" spans="17:31" x14ac:dyDescent="0.2">
      <c r="Q534" s="122"/>
      <c r="R534" s="126">
        <v>39478</v>
      </c>
      <c r="S534" s="125">
        <v>2.6850000000000001</v>
      </c>
      <c r="T534" s="125">
        <v>2.5126190476190486</v>
      </c>
      <c r="U534" s="125">
        <v>2.25</v>
      </c>
      <c r="AE534" s="13"/>
    </row>
    <row r="535" spans="17:31" x14ac:dyDescent="0.2">
      <c r="Q535" s="122"/>
      <c r="R535" s="126">
        <v>39507</v>
      </c>
      <c r="S535" s="125">
        <v>2.8460000000000001</v>
      </c>
      <c r="T535" s="125">
        <v>2.5073928571428579</v>
      </c>
      <c r="U535" s="125">
        <v>2.25</v>
      </c>
      <c r="AE535" s="13"/>
    </row>
    <row r="536" spans="17:31" x14ac:dyDescent="0.2">
      <c r="Q536" s="122"/>
      <c r="R536" s="126">
        <v>39538</v>
      </c>
      <c r="S536" s="125">
        <v>2.8050000000000002</v>
      </c>
      <c r="T536" s="125">
        <v>2.5034166666666677</v>
      </c>
      <c r="U536" s="125">
        <v>2.25</v>
      </c>
      <c r="AE536" s="13"/>
    </row>
    <row r="537" spans="17:31" x14ac:dyDescent="0.2">
      <c r="Q537" s="122"/>
      <c r="R537" s="126">
        <v>39568</v>
      </c>
      <c r="S537" s="125">
        <v>3.0470000000000002</v>
      </c>
      <c r="T537" s="125">
        <v>2.4999642857142867</v>
      </c>
      <c r="U537" s="125">
        <v>2.25</v>
      </c>
      <c r="AE537" s="13"/>
    </row>
    <row r="538" spans="17:31" x14ac:dyDescent="0.2">
      <c r="Q538" s="122"/>
      <c r="R538" s="126">
        <v>39599</v>
      </c>
      <c r="S538" s="125">
        <v>3.1379999999999999</v>
      </c>
      <c r="T538" s="125">
        <v>2.4972261904761917</v>
      </c>
      <c r="U538" s="125">
        <v>2.25</v>
      </c>
      <c r="AE538" s="13"/>
    </row>
    <row r="539" spans="17:31" x14ac:dyDescent="0.2">
      <c r="Q539" s="122"/>
      <c r="R539" s="126">
        <v>39629</v>
      </c>
      <c r="S539" s="125">
        <v>3.1880000000000002</v>
      </c>
      <c r="T539" s="125">
        <v>2.4969523809523819</v>
      </c>
      <c r="U539" s="125">
        <v>2.25</v>
      </c>
      <c r="AE539" s="13"/>
    </row>
    <row r="540" spans="17:31" x14ac:dyDescent="0.2">
      <c r="Q540" s="122"/>
      <c r="R540" s="126">
        <v>39660</v>
      </c>
      <c r="S540" s="125">
        <v>3.0329999999999999</v>
      </c>
      <c r="T540" s="125">
        <v>2.4953809523809531</v>
      </c>
      <c r="U540" s="125">
        <v>2.25</v>
      </c>
      <c r="AE540" s="13"/>
    </row>
    <row r="541" spans="17:31" x14ac:dyDescent="0.2">
      <c r="Q541" s="122"/>
      <c r="R541" s="126">
        <v>39691</v>
      </c>
      <c r="S541" s="125">
        <v>2.74</v>
      </c>
      <c r="T541" s="125">
        <v>2.4907857142857148</v>
      </c>
      <c r="U541" s="125">
        <v>2.25</v>
      </c>
      <c r="AE541" s="13"/>
    </row>
    <row r="542" spans="17:31" x14ac:dyDescent="0.2">
      <c r="Q542" s="122"/>
      <c r="R542" s="126">
        <v>39721</v>
      </c>
      <c r="S542" s="125">
        <v>2.323</v>
      </c>
      <c r="T542" s="125">
        <v>2.4822738095238099</v>
      </c>
      <c r="U542" s="125">
        <v>2.25</v>
      </c>
      <c r="AE542" s="13"/>
    </row>
    <row r="543" spans="17:31" x14ac:dyDescent="0.2">
      <c r="Q543" s="122"/>
      <c r="R543" s="126">
        <v>39752</v>
      </c>
      <c r="S543" s="125">
        <v>2.4</v>
      </c>
      <c r="T543" s="125">
        <v>2.4781190476190482</v>
      </c>
      <c r="U543" s="125">
        <v>2.25</v>
      </c>
      <c r="AE543" s="13"/>
    </row>
    <row r="544" spans="17:31" x14ac:dyDescent="0.2">
      <c r="Q544" s="122"/>
      <c r="R544" s="126">
        <v>39782</v>
      </c>
      <c r="S544" s="125">
        <v>1.9889999999999999</v>
      </c>
      <c r="T544" s="125">
        <v>2.4660595238095242</v>
      </c>
      <c r="U544" s="125">
        <v>2.25</v>
      </c>
      <c r="AE544" s="13"/>
    </row>
    <row r="545" spans="17:31" x14ac:dyDescent="0.2">
      <c r="Q545" s="122"/>
      <c r="R545" s="126">
        <v>39813</v>
      </c>
      <c r="S545" s="125">
        <v>1.8719999999999999</v>
      </c>
      <c r="T545" s="125">
        <v>2.44875</v>
      </c>
      <c r="U545" s="125">
        <v>2.25</v>
      </c>
      <c r="AE545" s="13"/>
    </row>
    <row r="546" spans="17:31" x14ac:dyDescent="0.2">
      <c r="Q546" s="122"/>
      <c r="R546" s="126">
        <v>39844</v>
      </c>
      <c r="S546" s="125">
        <v>1.841</v>
      </c>
      <c r="T546" s="125">
        <v>2.4300714285714289</v>
      </c>
      <c r="U546" s="125">
        <v>2</v>
      </c>
      <c r="AE546" s="13"/>
    </row>
    <row r="547" spans="17:31" x14ac:dyDescent="0.2">
      <c r="Q547" s="122"/>
      <c r="R547" s="126">
        <v>39872</v>
      </c>
      <c r="S547" s="125">
        <v>1.821</v>
      </c>
      <c r="T547" s="125">
        <v>2.4115595238095247</v>
      </c>
      <c r="U547" s="125">
        <v>2</v>
      </c>
      <c r="AE547" s="13"/>
    </row>
    <row r="548" spans="17:31" x14ac:dyDescent="0.2">
      <c r="Q548" s="122"/>
      <c r="R548" s="126">
        <v>39903</v>
      </c>
      <c r="S548" s="125">
        <v>1.8169999999999999</v>
      </c>
      <c r="T548" s="125">
        <v>2.3924523809523812</v>
      </c>
      <c r="U548" s="125">
        <v>2</v>
      </c>
      <c r="AE548" s="13"/>
    </row>
    <row r="549" spans="17:31" x14ac:dyDescent="0.2">
      <c r="Q549" s="122"/>
      <c r="R549" s="126">
        <v>39933</v>
      </c>
      <c r="S549" s="125">
        <v>1.8319999999999999</v>
      </c>
      <c r="T549" s="125">
        <v>2.375238095238096</v>
      </c>
      <c r="U549" s="125">
        <v>2</v>
      </c>
      <c r="AE549" s="13"/>
    </row>
    <row r="550" spans="17:31" x14ac:dyDescent="0.2">
      <c r="Q550" s="122"/>
      <c r="R550" s="126">
        <v>39964</v>
      </c>
      <c r="S550" s="125">
        <v>2.097</v>
      </c>
      <c r="T550" s="125">
        <v>2.362369047619048</v>
      </c>
      <c r="U550" s="125">
        <v>2</v>
      </c>
      <c r="AE550" s="13"/>
    </row>
    <row r="551" spans="17:31" x14ac:dyDescent="0.2">
      <c r="Q551" s="122"/>
      <c r="R551" s="126">
        <v>39994</v>
      </c>
      <c r="S551" s="125">
        <v>2.0390000000000001</v>
      </c>
      <c r="T551" s="125">
        <v>2.3510714285714291</v>
      </c>
      <c r="U551" s="125">
        <v>2</v>
      </c>
      <c r="AE551" s="13"/>
    </row>
    <row r="552" spans="17:31" x14ac:dyDescent="0.2">
      <c r="Q552" s="122"/>
      <c r="R552" s="126">
        <v>40025</v>
      </c>
      <c r="S552" s="125">
        <v>1.758</v>
      </c>
      <c r="T552" s="125">
        <v>2.3377857142857148</v>
      </c>
      <c r="U552" s="125">
        <v>2</v>
      </c>
      <c r="AE552" s="13"/>
    </row>
    <row r="553" spans="17:31" x14ac:dyDescent="0.2">
      <c r="Q553" s="122"/>
      <c r="R553" s="126">
        <v>40056</v>
      </c>
      <c r="S553" s="125">
        <v>1.673</v>
      </c>
      <c r="T553" s="125">
        <v>2.3246190476190485</v>
      </c>
      <c r="U553" s="125">
        <v>2</v>
      </c>
      <c r="AE553" s="13"/>
    </row>
    <row r="554" spans="17:31" x14ac:dyDescent="0.2">
      <c r="Q554" s="122"/>
      <c r="R554" s="126">
        <v>40086</v>
      </c>
      <c r="S554" s="125">
        <v>1.7309999999999999</v>
      </c>
      <c r="T554" s="125">
        <v>2.3172619047619056</v>
      </c>
      <c r="U554" s="125">
        <v>2</v>
      </c>
      <c r="AE554" s="13"/>
    </row>
    <row r="555" spans="17:31" x14ac:dyDescent="0.2">
      <c r="Q555" s="122"/>
      <c r="R555" s="126">
        <v>40117</v>
      </c>
      <c r="S555" s="125">
        <v>1.7770000000000001</v>
      </c>
      <c r="T555" s="125">
        <v>2.3096666666666672</v>
      </c>
      <c r="U555" s="125">
        <v>2</v>
      </c>
      <c r="AE555" s="13"/>
    </row>
    <row r="556" spans="17:31" x14ac:dyDescent="0.2">
      <c r="Q556" s="122"/>
      <c r="R556" s="126">
        <v>40147</v>
      </c>
      <c r="S556" s="125">
        <v>1.6120000000000001</v>
      </c>
      <c r="T556" s="125">
        <v>2.3008928571428577</v>
      </c>
      <c r="U556" s="125">
        <v>2</v>
      </c>
      <c r="AE556" s="13"/>
    </row>
    <row r="557" spans="17:31" x14ac:dyDescent="0.2">
      <c r="Q557" s="122"/>
      <c r="R557" s="126">
        <v>40178</v>
      </c>
      <c r="S557" s="125">
        <v>1.623</v>
      </c>
      <c r="T557" s="125">
        <v>2.2971785714285708</v>
      </c>
      <c r="U557" s="125">
        <v>2</v>
      </c>
      <c r="AE557" s="13"/>
    </row>
    <row r="558" spans="17:31" x14ac:dyDescent="0.2">
      <c r="Q558" s="122"/>
      <c r="R558" s="126">
        <v>40209</v>
      </c>
      <c r="S558" s="125">
        <v>1.603</v>
      </c>
      <c r="T558" s="125">
        <v>2.2932976190476189</v>
      </c>
      <c r="U558" s="125">
        <v>2</v>
      </c>
      <c r="AE558" s="13"/>
    </row>
    <row r="559" spans="17:31" x14ac:dyDescent="0.2">
      <c r="Q559" s="122"/>
      <c r="R559" s="126">
        <v>40237</v>
      </c>
      <c r="S559" s="125">
        <v>1.484</v>
      </c>
      <c r="T559" s="125">
        <v>2.2886666666666668</v>
      </c>
      <c r="U559" s="125">
        <v>2</v>
      </c>
      <c r="AE559" s="13"/>
    </row>
    <row r="560" spans="17:31" x14ac:dyDescent="0.2">
      <c r="Q560" s="122"/>
      <c r="R560" s="126">
        <v>40268</v>
      </c>
      <c r="S560" s="125">
        <v>1.516</v>
      </c>
      <c r="T560" s="125">
        <v>2.282690476190476</v>
      </c>
      <c r="U560" s="125">
        <v>2</v>
      </c>
      <c r="AE560" s="13"/>
    </row>
    <row r="561" spans="17:31" x14ac:dyDescent="0.2">
      <c r="Q561" s="122"/>
      <c r="R561" s="126">
        <v>40298</v>
      </c>
      <c r="S561" s="125">
        <v>1.46</v>
      </c>
      <c r="T561" s="125">
        <v>2.274178571428572</v>
      </c>
      <c r="U561" s="125">
        <v>2</v>
      </c>
      <c r="AE561" s="13"/>
    </row>
    <row r="562" spans="17:31" x14ac:dyDescent="0.2">
      <c r="Q562" s="122"/>
      <c r="R562" s="126">
        <v>40329</v>
      </c>
      <c r="S562" s="125">
        <v>1.1950000000000001</v>
      </c>
      <c r="T562" s="125">
        <v>2.2663452380952385</v>
      </c>
      <c r="U562" s="125">
        <v>2</v>
      </c>
      <c r="AE562" s="13"/>
    </row>
    <row r="563" spans="17:31" x14ac:dyDescent="0.2">
      <c r="Q563" s="122"/>
      <c r="R563" s="126">
        <v>40359</v>
      </c>
      <c r="S563" s="125">
        <v>1.169</v>
      </c>
      <c r="T563" s="125">
        <v>2.2554166666666666</v>
      </c>
      <c r="U563" s="125">
        <v>2</v>
      </c>
      <c r="AE563" s="13"/>
    </row>
    <row r="564" spans="17:31" x14ac:dyDescent="0.2">
      <c r="Q564" s="122"/>
      <c r="R564" s="126">
        <v>40390</v>
      </c>
      <c r="S564" s="125">
        <v>1.18</v>
      </c>
      <c r="T564" s="125">
        <v>2.2434880952380958</v>
      </c>
      <c r="U564" s="125">
        <v>2</v>
      </c>
      <c r="AE564" s="13"/>
    </row>
    <row r="565" spans="17:31" x14ac:dyDescent="0.2">
      <c r="Q565" s="122"/>
      <c r="R565" s="126">
        <v>40421</v>
      </c>
      <c r="S565" s="125">
        <v>0.91600000000000004</v>
      </c>
      <c r="T565" s="125">
        <v>2.2256666666666667</v>
      </c>
      <c r="U565" s="125">
        <v>2</v>
      </c>
      <c r="AE565" s="13"/>
    </row>
    <row r="566" spans="17:31" x14ac:dyDescent="0.2">
      <c r="Q566" s="122"/>
      <c r="R566" s="126">
        <v>40451</v>
      </c>
      <c r="S566" s="125">
        <v>1.097</v>
      </c>
      <c r="T566" s="125">
        <v>2.2115357142857146</v>
      </c>
      <c r="U566" s="125">
        <v>2</v>
      </c>
      <c r="AE566" s="13"/>
    </row>
    <row r="567" spans="17:31" x14ac:dyDescent="0.2">
      <c r="Q567" s="122"/>
      <c r="R567" s="126">
        <v>40482</v>
      </c>
      <c r="S567" s="125">
        <v>1.21</v>
      </c>
      <c r="T567" s="125">
        <v>2.1968452380952392</v>
      </c>
      <c r="U567" s="125">
        <v>2</v>
      </c>
      <c r="AE567" s="13"/>
    </row>
    <row r="568" spans="17:31" x14ac:dyDescent="0.2">
      <c r="Q568" s="122"/>
      <c r="R568" s="126">
        <v>40512</v>
      </c>
      <c r="S568" s="125">
        <v>1.272</v>
      </c>
      <c r="T568" s="125">
        <v>2.1811309523809528</v>
      </c>
      <c r="U568" s="125">
        <v>2</v>
      </c>
      <c r="AE568" s="13"/>
    </row>
    <row r="569" spans="17:31" x14ac:dyDescent="0.2">
      <c r="Q569" s="122"/>
      <c r="R569" s="126">
        <v>40543</v>
      </c>
      <c r="S569" s="125">
        <v>1.407</v>
      </c>
      <c r="T569" s="125">
        <v>2.1692500000000008</v>
      </c>
      <c r="U569" s="125">
        <v>2</v>
      </c>
      <c r="AE569" s="13"/>
    </row>
    <row r="570" spans="17:31" x14ac:dyDescent="0.2">
      <c r="Q570" s="122"/>
      <c r="R570" s="126">
        <v>40574</v>
      </c>
      <c r="S570" s="125">
        <v>1.538</v>
      </c>
      <c r="T570" s="125">
        <v>2.1594166666666679</v>
      </c>
      <c r="U570" s="125">
        <v>2</v>
      </c>
      <c r="AE570" s="13"/>
    </row>
    <row r="571" spans="17:31" x14ac:dyDescent="0.2">
      <c r="Q571" s="122"/>
      <c r="R571" s="126">
        <v>40602</v>
      </c>
      <c r="S571" s="125">
        <v>1.5669999999999999</v>
      </c>
      <c r="T571" s="125">
        <v>2.1523333333333348</v>
      </c>
      <c r="U571" s="125">
        <v>2</v>
      </c>
      <c r="AE571" s="13"/>
    </row>
    <row r="572" spans="17:31" x14ac:dyDescent="0.2">
      <c r="Q572" s="122"/>
      <c r="R572" s="126">
        <v>40633</v>
      </c>
      <c r="S572" s="125">
        <v>1.6360000000000001</v>
      </c>
      <c r="T572" s="125">
        <v>2.1462380952380964</v>
      </c>
      <c r="U572" s="125">
        <v>2</v>
      </c>
      <c r="AE572" s="13"/>
    </row>
    <row r="573" spans="17:31" x14ac:dyDescent="0.2">
      <c r="Q573" s="122"/>
      <c r="R573" s="126">
        <v>40663</v>
      </c>
      <c r="S573" s="125">
        <v>1.742</v>
      </c>
      <c r="T573" s="125">
        <v>2.1380952380952394</v>
      </c>
      <c r="U573" s="125">
        <v>2</v>
      </c>
      <c r="AE573" s="13"/>
    </row>
    <row r="574" spans="17:31" x14ac:dyDescent="0.2">
      <c r="Q574" s="122"/>
      <c r="R574" s="126">
        <v>40694</v>
      </c>
      <c r="S574" s="125">
        <v>1.5150000000000001</v>
      </c>
      <c r="T574" s="125">
        <v>2.1260119047619055</v>
      </c>
      <c r="U574" s="125">
        <v>2</v>
      </c>
      <c r="AE574" s="13"/>
    </row>
    <row r="575" spans="17:31" x14ac:dyDescent="0.2">
      <c r="Q575" s="122"/>
      <c r="R575" s="126">
        <v>40724</v>
      </c>
      <c r="S575" s="125">
        <v>1.387</v>
      </c>
      <c r="T575" s="125">
        <v>2.1104166666666675</v>
      </c>
      <c r="U575" s="125">
        <v>2</v>
      </c>
      <c r="AE575" s="13"/>
    </row>
    <row r="576" spans="17:31" x14ac:dyDescent="0.2">
      <c r="Q576" s="122"/>
      <c r="R576" s="126">
        <v>40755</v>
      </c>
      <c r="S576" s="125">
        <v>1.101</v>
      </c>
      <c r="T576" s="125">
        <v>2.092630952380953</v>
      </c>
      <c r="U576" s="125">
        <v>2</v>
      </c>
      <c r="AE576" s="13"/>
    </row>
    <row r="577" spans="17:31" x14ac:dyDescent="0.2">
      <c r="Q577" s="122"/>
      <c r="R577" s="126">
        <v>40786</v>
      </c>
      <c r="S577" s="125">
        <v>0.83099999999999996</v>
      </c>
      <c r="T577" s="125">
        <v>2.0738214285714287</v>
      </c>
      <c r="U577" s="125">
        <v>2</v>
      </c>
      <c r="AE577" s="13"/>
    </row>
    <row r="578" spans="17:31" x14ac:dyDescent="0.2">
      <c r="Q578" s="122"/>
      <c r="R578" s="126">
        <v>40816</v>
      </c>
      <c r="S578" s="125">
        <v>0.69699999999999995</v>
      </c>
      <c r="T578" s="125">
        <v>2.0536309523809528</v>
      </c>
      <c r="U578" s="125">
        <v>2</v>
      </c>
      <c r="AE578" s="13"/>
    </row>
    <row r="579" spans="17:31" x14ac:dyDescent="0.2">
      <c r="Q579" s="122"/>
      <c r="R579" s="126">
        <v>40847</v>
      </c>
      <c r="S579" s="125">
        <v>0.75800000000000001</v>
      </c>
      <c r="T579" s="125">
        <v>2.0361071428571429</v>
      </c>
      <c r="U579" s="125">
        <v>2</v>
      </c>
      <c r="AE579" s="13"/>
    </row>
    <row r="580" spans="17:31" x14ac:dyDescent="0.2">
      <c r="Q580" s="122"/>
      <c r="R580" s="126">
        <v>40877</v>
      </c>
      <c r="S580" s="125">
        <v>0.63800000000000001</v>
      </c>
      <c r="T580" s="125">
        <v>2.018845238095238</v>
      </c>
      <c r="U580" s="125">
        <v>2</v>
      </c>
      <c r="AE580" s="13"/>
    </row>
    <row r="581" spans="17:31" x14ac:dyDescent="0.2">
      <c r="Q581" s="122"/>
      <c r="R581" s="126">
        <v>40908</v>
      </c>
      <c r="S581" s="125">
        <v>0.46100000000000002</v>
      </c>
      <c r="T581" s="125">
        <v>1.9999285714285715</v>
      </c>
      <c r="U581" s="125">
        <v>2</v>
      </c>
      <c r="AE581" s="13"/>
    </row>
    <row r="582" spans="17:31" x14ac:dyDescent="0.2">
      <c r="Q582" s="122"/>
      <c r="R582" s="126">
        <v>40939</v>
      </c>
      <c r="S582" s="125">
        <v>0.47399999999999998</v>
      </c>
      <c r="T582" s="125">
        <v>1.9827380952380953</v>
      </c>
      <c r="U582" s="125">
        <v>1.5</v>
      </c>
      <c r="AE582" s="13"/>
    </row>
    <row r="583" spans="17:31" x14ac:dyDescent="0.2">
      <c r="Q583" s="122"/>
      <c r="R583" s="126">
        <v>40968</v>
      </c>
      <c r="S583" s="125">
        <v>0.433</v>
      </c>
      <c r="T583" s="125">
        <v>1.9634642857142854</v>
      </c>
      <c r="U583" s="125">
        <v>1.5</v>
      </c>
      <c r="AE583" s="13"/>
    </row>
    <row r="584" spans="17:31" x14ac:dyDescent="0.2">
      <c r="Q584" s="122"/>
      <c r="R584" s="126">
        <v>40999</v>
      </c>
      <c r="S584" s="125">
        <v>0.57899999999999996</v>
      </c>
      <c r="T584" s="125">
        <v>1.9464999999999999</v>
      </c>
      <c r="U584" s="125">
        <v>1.5</v>
      </c>
      <c r="AE584" s="13"/>
    </row>
    <row r="585" spans="17:31" x14ac:dyDescent="0.2">
      <c r="Q585" s="122"/>
      <c r="R585" s="126">
        <v>41029</v>
      </c>
      <c r="S585" s="125">
        <v>0.46200000000000002</v>
      </c>
      <c r="T585" s="125">
        <v>1.9311428571428573</v>
      </c>
      <c r="U585" s="125">
        <v>1.5</v>
      </c>
      <c r="AE585" s="13"/>
    </row>
    <row r="586" spans="17:31" x14ac:dyDescent="0.2">
      <c r="Q586" s="122"/>
      <c r="R586" s="126">
        <v>41060</v>
      </c>
      <c r="S586" s="125">
        <v>0.34399999999999997</v>
      </c>
      <c r="T586" s="125">
        <v>1.9150119047619047</v>
      </c>
      <c r="U586" s="125">
        <v>1.5</v>
      </c>
      <c r="AE586" s="13"/>
    </row>
    <row r="587" spans="17:31" x14ac:dyDescent="0.2">
      <c r="Q587" s="122"/>
      <c r="R587" s="126">
        <v>41090</v>
      </c>
      <c r="S587" s="125">
        <v>0.39</v>
      </c>
      <c r="T587" s="125">
        <v>1.8995595238095238</v>
      </c>
      <c r="U587" s="125">
        <v>1.5</v>
      </c>
      <c r="AE587" s="13"/>
    </row>
    <row r="588" spans="17:31" x14ac:dyDescent="0.2">
      <c r="Q588" s="122"/>
      <c r="R588" s="126">
        <v>41121</v>
      </c>
      <c r="S588" s="125">
        <v>0.26600000000000001</v>
      </c>
      <c r="T588" s="125">
        <v>1.8824404761904756</v>
      </c>
      <c r="U588" s="125">
        <v>1.5</v>
      </c>
      <c r="AE588" s="13"/>
    </row>
    <row r="589" spans="17:31" x14ac:dyDescent="0.2">
      <c r="Q589" s="122"/>
      <c r="R589" s="126">
        <v>41152</v>
      </c>
      <c r="S589" s="125">
        <v>0.26600000000000001</v>
      </c>
      <c r="T589" s="125">
        <v>1.8658571428571422</v>
      </c>
      <c r="U589" s="125">
        <v>1.5</v>
      </c>
      <c r="AE589" s="13"/>
    </row>
    <row r="590" spans="17:31" x14ac:dyDescent="0.2">
      <c r="Q590" s="122"/>
      <c r="R590" s="126">
        <v>41182</v>
      </c>
      <c r="S590" s="125">
        <v>0.308</v>
      </c>
      <c r="T590" s="125">
        <v>1.8484047619047612</v>
      </c>
      <c r="U590" s="125">
        <v>1.5</v>
      </c>
      <c r="AE590" s="13"/>
    </row>
    <row r="591" spans="17:31" x14ac:dyDescent="0.2">
      <c r="Q591" s="122"/>
      <c r="R591" s="126">
        <v>41213</v>
      </c>
      <c r="S591" s="125">
        <v>0.29599999999999999</v>
      </c>
      <c r="T591" s="125">
        <v>1.827988095238094</v>
      </c>
      <c r="U591" s="125">
        <v>1.5</v>
      </c>
      <c r="AE591" s="13"/>
    </row>
    <row r="592" spans="17:31" x14ac:dyDescent="0.2">
      <c r="Q592" s="122"/>
      <c r="R592" s="126">
        <v>41243</v>
      </c>
      <c r="S592" s="125">
        <v>0.23499999999999999</v>
      </c>
      <c r="T592" s="125">
        <v>1.806547619047618</v>
      </c>
      <c r="U592" s="125">
        <v>1.5</v>
      </c>
      <c r="AE592" s="13"/>
    </row>
    <row r="593" spans="17:31" x14ac:dyDescent="0.2">
      <c r="Q593" s="122"/>
      <c r="R593" s="126">
        <v>41274</v>
      </c>
      <c r="S593" s="125">
        <v>0.26100000000000001</v>
      </c>
      <c r="T593" s="125">
        <v>1.7874523809523797</v>
      </c>
      <c r="U593" s="125">
        <v>1.5</v>
      </c>
      <c r="AE593" s="13"/>
    </row>
    <row r="594" spans="17:31" x14ac:dyDescent="0.2">
      <c r="Q594" s="122"/>
      <c r="R594" s="126">
        <v>41305</v>
      </c>
      <c r="S594" s="125">
        <v>0.51</v>
      </c>
      <c r="T594" s="125">
        <v>1.7691428571428558</v>
      </c>
      <c r="U594" s="125">
        <v>1.5</v>
      </c>
      <c r="AE594" s="13"/>
    </row>
    <row r="595" spans="17:31" x14ac:dyDescent="0.2">
      <c r="Q595" s="122"/>
      <c r="R595" s="126">
        <v>41333</v>
      </c>
      <c r="S595" s="125">
        <v>0.42</v>
      </c>
      <c r="T595" s="125">
        <v>1.7489999999999983</v>
      </c>
      <c r="U595" s="125">
        <v>1.5</v>
      </c>
      <c r="AE595" s="13"/>
    </row>
    <row r="596" spans="17:31" x14ac:dyDescent="0.2">
      <c r="Q596" s="122"/>
      <c r="R596" s="126">
        <v>41364</v>
      </c>
      <c r="S596" s="125">
        <v>0.42299999999999999</v>
      </c>
      <c r="T596" s="125">
        <v>1.7257380952380934</v>
      </c>
      <c r="U596" s="125">
        <v>1.5</v>
      </c>
      <c r="AE596" s="13"/>
    </row>
    <row r="597" spans="17:31" x14ac:dyDescent="0.2">
      <c r="Q597" s="122"/>
      <c r="R597" s="126">
        <v>41394</v>
      </c>
      <c r="S597" s="125">
        <v>0.30499999999999999</v>
      </c>
      <c r="T597" s="125">
        <v>1.6983690476190461</v>
      </c>
      <c r="U597" s="125">
        <v>1.5</v>
      </c>
      <c r="AE597" s="13"/>
    </row>
    <row r="598" spans="17:31" x14ac:dyDescent="0.2">
      <c r="Q598" s="122"/>
      <c r="R598" s="126">
        <v>41425</v>
      </c>
      <c r="S598" s="125">
        <v>0.45658797919999999</v>
      </c>
      <c r="T598" s="125">
        <v>1.6736617616571412</v>
      </c>
      <c r="U598" s="125">
        <v>1.5</v>
      </c>
      <c r="AE598" s="13"/>
    </row>
    <row r="599" spans="17:31" x14ac:dyDescent="0.2">
      <c r="Q599" s="122"/>
      <c r="R599" s="126">
        <v>41455</v>
      </c>
      <c r="S599" s="125">
        <v>0.73479591710000003</v>
      </c>
      <c r="T599" s="125">
        <v>1.6501474273369034</v>
      </c>
      <c r="U599" s="125">
        <v>1.5</v>
      </c>
      <c r="AE599" s="13"/>
    </row>
    <row r="600" spans="17:31" x14ac:dyDescent="0.2">
      <c r="Q600" s="122"/>
      <c r="R600" s="126">
        <v>41486</v>
      </c>
      <c r="S600" s="125">
        <v>0.74949072449999998</v>
      </c>
      <c r="T600" s="125">
        <v>1.6279270788190461</v>
      </c>
      <c r="U600" s="125">
        <v>1.5</v>
      </c>
      <c r="AE600" s="13"/>
    </row>
    <row r="601" spans="17:31" x14ac:dyDescent="0.2">
      <c r="Q601" s="122"/>
      <c r="R601" s="126">
        <v>41517</v>
      </c>
      <c r="S601" s="125">
        <v>0.78324035879999998</v>
      </c>
      <c r="T601" s="125">
        <v>1.6080847021380937</v>
      </c>
      <c r="U601" s="125">
        <v>1.5</v>
      </c>
      <c r="AE601" s="13"/>
    </row>
    <row r="602" spans="17:31" x14ac:dyDescent="0.2">
      <c r="Q602" s="122"/>
      <c r="R602" s="126">
        <v>41547</v>
      </c>
      <c r="S602" s="125">
        <v>0.73101937939999995</v>
      </c>
      <c r="T602" s="125">
        <v>1.5892515995119041</v>
      </c>
      <c r="U602" s="125">
        <v>1.5</v>
      </c>
      <c r="AE602" s="13"/>
    </row>
    <row r="603" spans="17:31" x14ac:dyDescent="0.2">
      <c r="Q603" s="122"/>
      <c r="R603" s="126">
        <v>41578</v>
      </c>
      <c r="S603" s="125">
        <v>0.68416862060000005</v>
      </c>
      <c r="T603" s="125">
        <v>1.5686464640428568</v>
      </c>
      <c r="U603" s="125">
        <v>1.5</v>
      </c>
      <c r="AE603" s="13"/>
    </row>
    <row r="604" spans="17:31" x14ac:dyDescent="0.2">
      <c r="Q604" s="122"/>
      <c r="R604" s="126">
        <v>41608</v>
      </c>
      <c r="S604" s="125">
        <v>0.63721509980000002</v>
      </c>
      <c r="T604" s="125">
        <v>1.5489466438023805</v>
      </c>
      <c r="U604" s="125">
        <v>1.5</v>
      </c>
      <c r="AE604" s="13"/>
    </row>
    <row r="605" spans="17:31" x14ac:dyDescent="0.2">
      <c r="Q605" s="122"/>
      <c r="R605" s="126">
        <v>41639</v>
      </c>
      <c r="S605" s="125">
        <v>0.83586518399999998</v>
      </c>
      <c r="T605" s="125">
        <v>1.5294331340880951</v>
      </c>
      <c r="U605" s="125">
        <v>1.5</v>
      </c>
      <c r="AE605" s="13"/>
    </row>
    <row r="606" spans="17:31" x14ac:dyDescent="0.2">
      <c r="Q606" s="122"/>
      <c r="R606" s="126">
        <v>41670</v>
      </c>
      <c r="S606" s="125">
        <v>0.56726085299999995</v>
      </c>
      <c r="T606" s="125">
        <v>1.5054005251952376</v>
      </c>
      <c r="U606" s="125">
        <v>1.75</v>
      </c>
      <c r="AE606" s="13"/>
    </row>
    <row r="607" spans="17:31" x14ac:dyDescent="0.2">
      <c r="Q607" s="122"/>
      <c r="R607" s="126">
        <v>41698</v>
      </c>
      <c r="S607" s="125">
        <v>0.55411953960000004</v>
      </c>
      <c r="T607" s="125">
        <v>1.4822948054285712</v>
      </c>
      <c r="U607" s="125">
        <v>1.75</v>
      </c>
      <c r="AE607" s="13"/>
    </row>
    <row r="608" spans="17:31" x14ac:dyDescent="0.2">
      <c r="Q608" s="122"/>
      <c r="R608" s="126">
        <v>41729</v>
      </c>
      <c r="S608" s="125">
        <v>0.56628535420000004</v>
      </c>
      <c r="T608" s="125">
        <v>1.4579529644071427</v>
      </c>
      <c r="U608" s="125">
        <v>1.75</v>
      </c>
      <c r="AE608" s="13"/>
    </row>
    <row r="609" spans="17:31" x14ac:dyDescent="0.2">
      <c r="Q609" s="122"/>
      <c r="R609" s="126">
        <v>41759</v>
      </c>
      <c r="S609" s="125">
        <v>0.47816502049999998</v>
      </c>
      <c r="T609" s="125">
        <v>1.4311096908416665</v>
      </c>
      <c r="U609" s="125">
        <v>1.75</v>
      </c>
      <c r="AE609" s="13"/>
    </row>
    <row r="610" spans="17:31" x14ac:dyDescent="0.2">
      <c r="Q610" s="122"/>
      <c r="R610" s="126">
        <v>41790</v>
      </c>
      <c r="S610" s="125">
        <v>0.39482124010000003</v>
      </c>
      <c r="T610" s="125">
        <v>1.4002980389380952</v>
      </c>
      <c r="U610" s="125">
        <v>1.75</v>
      </c>
      <c r="AE610" s="13"/>
    </row>
    <row r="611" spans="17:31" x14ac:dyDescent="0.2">
      <c r="Q611" s="122"/>
      <c r="R611" s="126">
        <v>41820</v>
      </c>
      <c r="S611" s="125">
        <v>0.35581388149999998</v>
      </c>
      <c r="T611" s="125">
        <v>1.3677720137178571</v>
      </c>
      <c r="U611" s="125">
        <v>1.75</v>
      </c>
      <c r="AE611" s="13"/>
    </row>
    <row r="612" spans="17:31" x14ac:dyDescent="0.2">
      <c r="Q612" s="122"/>
      <c r="R612" s="126">
        <v>41851</v>
      </c>
      <c r="S612" s="125">
        <v>0.29880396599999998</v>
      </c>
      <c r="T612" s="125">
        <v>1.3353172990273809</v>
      </c>
      <c r="U612" s="125">
        <v>1.75</v>
      </c>
      <c r="AE612" s="13"/>
    </row>
    <row r="613" spans="17:31" x14ac:dyDescent="0.2">
      <c r="Q613" s="122"/>
      <c r="R613" s="126">
        <v>41882</v>
      </c>
      <c r="S613" s="125">
        <v>0.261903944</v>
      </c>
      <c r="T613" s="125">
        <v>1.3038280602654762</v>
      </c>
      <c r="U613" s="125">
        <v>1.75</v>
      </c>
      <c r="AE613" s="13"/>
    </row>
    <row r="614" spans="17:31" x14ac:dyDescent="0.2">
      <c r="Q614" s="122"/>
      <c r="R614" s="126">
        <v>41912</v>
      </c>
      <c r="S614" s="125">
        <v>0.28102908119999997</v>
      </c>
      <c r="T614" s="125">
        <v>1.2729474540892858</v>
      </c>
      <c r="U614" s="125">
        <v>1.75</v>
      </c>
      <c r="AE614" s="13"/>
    </row>
    <row r="615" spans="17:31" x14ac:dyDescent="0.2">
      <c r="Q615" s="122"/>
      <c r="R615" s="126">
        <v>41943</v>
      </c>
      <c r="S615" s="125">
        <v>0.28402379690000001</v>
      </c>
      <c r="T615" s="125">
        <v>1.2428048802428573</v>
      </c>
      <c r="U615" s="125">
        <v>1.75</v>
      </c>
      <c r="AE615" s="13"/>
    </row>
    <row r="616" spans="17:31" x14ac:dyDescent="0.2">
      <c r="Q616" s="122"/>
      <c r="R616" s="126">
        <v>41973</v>
      </c>
      <c r="S616" s="125">
        <v>0.16644242200000001</v>
      </c>
      <c r="T616" s="125">
        <v>1.212203004314286</v>
      </c>
      <c r="U616" s="125">
        <v>1.75</v>
      </c>
      <c r="AE616" s="13"/>
    </row>
    <row r="617" spans="17:31" x14ac:dyDescent="0.2">
      <c r="Q617" s="122"/>
      <c r="R617" s="126">
        <v>42004</v>
      </c>
      <c r="S617" s="125">
        <v>0.13384225850000001</v>
      </c>
      <c r="T617" s="125">
        <v>1.1784987454869049</v>
      </c>
      <c r="U617" s="125">
        <v>1.75</v>
      </c>
      <c r="AE617" s="13"/>
    </row>
    <row r="618" spans="17:31" x14ac:dyDescent="0.2">
      <c r="Q618" s="122"/>
      <c r="R618" s="126">
        <v>42035</v>
      </c>
      <c r="S618" s="125">
        <v>-0.33603784869999997</v>
      </c>
      <c r="T618" s="125">
        <v>1.1425340091928575</v>
      </c>
      <c r="U618" s="125">
        <v>1.75</v>
      </c>
      <c r="AE618" s="13"/>
    </row>
    <row r="619" spans="17:31" x14ac:dyDescent="0.2">
      <c r="Q619" s="122"/>
      <c r="R619" s="126">
        <v>42063</v>
      </c>
      <c r="S619" s="125">
        <v>-0.25692455120000002</v>
      </c>
      <c r="T619" s="125">
        <v>1.1055944312023813</v>
      </c>
      <c r="U619" s="125">
        <v>1.75</v>
      </c>
      <c r="AE619" s="13"/>
    </row>
    <row r="620" spans="17:31" x14ac:dyDescent="0.2">
      <c r="Q620" s="122"/>
      <c r="R620" s="126">
        <v>42094</v>
      </c>
      <c r="S620" s="125">
        <v>-0.23964508500000001</v>
      </c>
      <c r="T620" s="125">
        <v>1.0693486563809529</v>
      </c>
      <c r="U620" s="125">
        <v>1.75</v>
      </c>
      <c r="AE620" s="13"/>
    </row>
    <row r="621" spans="17:31" x14ac:dyDescent="0.2">
      <c r="Q621" s="122"/>
      <c r="R621" s="126">
        <v>42124</v>
      </c>
      <c r="S621" s="125">
        <v>-0.1975445881</v>
      </c>
      <c r="T621" s="125">
        <v>1.0307231255702385</v>
      </c>
      <c r="U621" s="125">
        <v>1.75</v>
      </c>
      <c r="AE621" s="13"/>
    </row>
    <row r="622" spans="17:31" x14ac:dyDescent="0.2">
      <c r="Q622" s="122"/>
      <c r="R622" s="126">
        <v>42155</v>
      </c>
      <c r="S622" s="125">
        <v>-0.30566686450000002</v>
      </c>
      <c r="T622" s="125">
        <v>0.98972709146904791</v>
      </c>
      <c r="U622" s="125">
        <v>1.75</v>
      </c>
      <c r="AE622" s="13"/>
    </row>
    <row r="623" spans="17:31" x14ac:dyDescent="0.2">
      <c r="Q623" s="122"/>
      <c r="R623" s="126">
        <v>42185</v>
      </c>
      <c r="S623" s="125">
        <v>-0.24387773069999999</v>
      </c>
      <c r="T623" s="125">
        <v>0.94887140419880989</v>
      </c>
      <c r="U623" s="125">
        <v>1.75</v>
      </c>
      <c r="AE623" s="13"/>
    </row>
    <row r="624" spans="17:31" x14ac:dyDescent="0.2">
      <c r="Q624" s="122"/>
      <c r="R624" s="126">
        <v>42216</v>
      </c>
      <c r="S624" s="125">
        <v>-0.33214397449999999</v>
      </c>
      <c r="T624" s="125">
        <v>0.90881016640714307</v>
      </c>
      <c r="U624" s="125">
        <v>1.75</v>
      </c>
      <c r="AE624" s="13"/>
    </row>
    <row r="625" spans="17:31" x14ac:dyDescent="0.2">
      <c r="Q625" s="122"/>
      <c r="R625" s="126">
        <v>42247</v>
      </c>
      <c r="S625" s="125">
        <v>-0.38049460699999998</v>
      </c>
      <c r="T625" s="125">
        <v>0.87166142108571421</v>
      </c>
      <c r="U625" s="125">
        <v>1.75</v>
      </c>
      <c r="AE625" s="13"/>
    </row>
    <row r="626" spans="17:31" x14ac:dyDescent="0.2">
      <c r="Q626" s="122"/>
      <c r="R626" s="126">
        <v>42277</v>
      </c>
      <c r="S626" s="125">
        <v>-0.38521087999999998</v>
      </c>
      <c r="T626" s="125">
        <v>0.83942081537142821</v>
      </c>
      <c r="U626" s="125">
        <v>1.75</v>
      </c>
      <c r="AE626" s="13"/>
    </row>
    <row r="627" spans="17:31" x14ac:dyDescent="0.2">
      <c r="Q627" s="122"/>
      <c r="R627" s="126">
        <v>42308</v>
      </c>
      <c r="S627" s="125">
        <v>-0.55712108299999996</v>
      </c>
      <c r="T627" s="125">
        <v>0.80421699295476168</v>
      </c>
      <c r="U627" s="125">
        <v>1.75</v>
      </c>
      <c r="AE627" s="13"/>
    </row>
    <row r="628" spans="17:31" x14ac:dyDescent="0.2">
      <c r="Q628" s="122"/>
      <c r="R628" s="126">
        <v>42338</v>
      </c>
      <c r="S628" s="125">
        <v>-0.64656856699999998</v>
      </c>
      <c r="T628" s="125">
        <v>0.7728411766809522</v>
      </c>
      <c r="U628" s="125">
        <v>1.75</v>
      </c>
      <c r="AE628" s="13"/>
    </row>
    <row r="629" spans="17:31" x14ac:dyDescent="0.2">
      <c r="Q629" s="122"/>
      <c r="R629" s="126">
        <v>42369</v>
      </c>
      <c r="S629" s="125">
        <v>-0.32427331399999998</v>
      </c>
      <c r="T629" s="125">
        <v>0.74669506579999978</v>
      </c>
      <c r="U629" s="125">
        <v>1.75</v>
      </c>
      <c r="AE629" s="13"/>
    </row>
    <row r="630" spans="17:31" x14ac:dyDescent="0.2">
      <c r="Q630" s="122"/>
      <c r="R630" s="126">
        <v>42400</v>
      </c>
      <c r="S630" s="125">
        <v>-0.55712521500000001</v>
      </c>
      <c r="T630" s="125">
        <v>0.718145956097619</v>
      </c>
      <c r="U630" s="125">
        <v>1.25</v>
      </c>
      <c r="AE630" s="13"/>
    </row>
    <row r="631" spans="17:31" x14ac:dyDescent="0.2">
      <c r="Q631" s="122"/>
      <c r="R631" s="126">
        <v>42429</v>
      </c>
      <c r="S631" s="125">
        <v>-0.71778059299999997</v>
      </c>
      <c r="T631" s="125">
        <v>0.68792237760952391</v>
      </c>
      <c r="U631" s="125">
        <v>1.25</v>
      </c>
      <c r="AE631" s="13"/>
    </row>
    <row r="632" spans="17:31" x14ac:dyDescent="0.2">
      <c r="Q632" s="122"/>
      <c r="R632" s="126">
        <v>42460</v>
      </c>
      <c r="S632" s="125">
        <v>-0.60189649099999998</v>
      </c>
      <c r="T632" s="125">
        <v>0.65912599081190493</v>
      </c>
      <c r="U632" s="125">
        <v>1.25</v>
      </c>
      <c r="AE632" s="13"/>
    </row>
    <row r="633" spans="17:31" x14ac:dyDescent="0.2">
      <c r="Q633" s="122"/>
      <c r="R633" s="126">
        <v>42490</v>
      </c>
      <c r="S633" s="125">
        <v>-0.51807340999999996</v>
      </c>
      <c r="T633" s="125">
        <v>0.63114892640714304</v>
      </c>
      <c r="U633" s="125">
        <v>1.25</v>
      </c>
      <c r="AE633" s="13"/>
    </row>
    <row r="634" spans="17:31" x14ac:dyDescent="0.2">
      <c r="Q634" s="122"/>
      <c r="R634" s="126">
        <v>42521</v>
      </c>
      <c r="S634" s="125">
        <v>-0.55648145100000002</v>
      </c>
      <c r="T634" s="125">
        <v>0.59955986151428586</v>
      </c>
      <c r="U634" s="125">
        <v>1.25</v>
      </c>
      <c r="AE634" s="13"/>
    </row>
    <row r="635" spans="17:31" x14ac:dyDescent="0.2">
      <c r="Q635" s="122"/>
      <c r="R635" s="126">
        <v>42551</v>
      </c>
      <c r="S635" s="125">
        <v>-0.76422714999999997</v>
      </c>
      <c r="T635" s="125">
        <v>0.56618810972857148</v>
      </c>
      <c r="U635" s="125">
        <v>1.25</v>
      </c>
      <c r="AE635" s="13"/>
    </row>
    <row r="636" spans="17:31" x14ac:dyDescent="0.2">
      <c r="Q636" s="122"/>
      <c r="R636" s="126">
        <v>42582</v>
      </c>
      <c r="S636" s="125">
        <v>-0.758895922</v>
      </c>
      <c r="T636" s="125">
        <v>0.53622506303809536</v>
      </c>
      <c r="U636" s="125">
        <v>1.25</v>
      </c>
      <c r="AE636" s="13"/>
    </row>
    <row r="637" spans="17:31" x14ac:dyDescent="0.2">
      <c r="Q637" s="122"/>
      <c r="R637" s="126">
        <v>42613</v>
      </c>
      <c r="S637" s="125">
        <v>-0.66268399099999997</v>
      </c>
      <c r="T637" s="125">
        <v>0.50841930124047641</v>
      </c>
      <c r="U637" s="125">
        <v>1.25</v>
      </c>
      <c r="AE637" s="13"/>
    </row>
    <row r="638" spans="17:31" x14ac:dyDescent="0.2">
      <c r="Q638" s="122"/>
      <c r="R638" s="126">
        <v>42643</v>
      </c>
      <c r="S638" s="125">
        <v>-0.72670089199999999</v>
      </c>
      <c r="T638" s="125">
        <v>0.47916095728809538</v>
      </c>
      <c r="U638" s="125">
        <v>1.25</v>
      </c>
      <c r="AE638" s="13"/>
    </row>
    <row r="639" spans="17:31" x14ac:dyDescent="0.2">
      <c r="Q639" s="122"/>
      <c r="R639" s="126">
        <v>42674</v>
      </c>
      <c r="S639" s="125">
        <v>-0.58687741900000001</v>
      </c>
      <c r="T639" s="125">
        <v>0.45101955944285715</v>
      </c>
      <c r="U639" s="125">
        <v>1.25</v>
      </c>
      <c r="AE639" s="13"/>
    </row>
    <row r="640" spans="17:31" x14ac:dyDescent="0.2">
      <c r="Q640" s="122"/>
      <c r="R640" s="126">
        <v>42704</v>
      </c>
      <c r="S640" s="125">
        <v>-0.39492780199999999</v>
      </c>
      <c r="T640" s="125">
        <v>0.42712756180000011</v>
      </c>
      <c r="U640" s="125">
        <v>1.25</v>
      </c>
      <c r="AE640" s="13"/>
    </row>
    <row r="641" spans="17:31" x14ac:dyDescent="0.2">
      <c r="Q641" s="122"/>
      <c r="R641" s="126">
        <v>42735</v>
      </c>
      <c r="S641" s="125">
        <v>-0.40628784699999998</v>
      </c>
      <c r="T641" s="125">
        <v>0.40296937314523812</v>
      </c>
      <c r="U641" s="125">
        <v>1.25</v>
      </c>
      <c r="AE641" s="13"/>
    </row>
    <row r="642" spans="17:31" x14ac:dyDescent="0.2">
      <c r="Q642" s="122"/>
      <c r="R642" s="126">
        <v>42766</v>
      </c>
      <c r="S642" s="125">
        <v>-0.349844565</v>
      </c>
      <c r="T642" s="125">
        <v>0.37972122356190485</v>
      </c>
      <c r="U642" s="125">
        <v>1</v>
      </c>
      <c r="AE642" s="13"/>
    </row>
    <row r="643" spans="17:31" x14ac:dyDescent="0.2">
      <c r="Q643" s="122"/>
      <c r="R643" s="126">
        <v>42794</v>
      </c>
      <c r="S643" s="125">
        <v>-0.49196174300000001</v>
      </c>
      <c r="T643" s="125">
        <v>0.35619786947857146</v>
      </c>
      <c r="U643" s="125">
        <v>1</v>
      </c>
      <c r="AE643" s="13"/>
    </row>
    <row r="644" spans="17:31" x14ac:dyDescent="0.2">
      <c r="Q644" s="122"/>
      <c r="R644" s="126">
        <v>42825</v>
      </c>
      <c r="S644" s="125">
        <v>-0.34982559499999999</v>
      </c>
      <c r="T644" s="125">
        <v>0.33398566001428565</v>
      </c>
      <c r="U644" s="125">
        <v>1</v>
      </c>
      <c r="AE644" s="13"/>
    </row>
    <row r="645" spans="17:31" x14ac:dyDescent="0.2">
      <c r="Q645" s="122"/>
      <c r="R645" s="126">
        <v>42855</v>
      </c>
      <c r="S645" s="125">
        <v>-0.34599999999999997</v>
      </c>
      <c r="T645" s="125">
        <v>0.31248566001428563</v>
      </c>
      <c r="U645" s="125">
        <v>1</v>
      </c>
      <c r="AE645" s="13"/>
    </row>
    <row r="646" spans="17:31" x14ac:dyDescent="0.2">
      <c r="Q646" s="122"/>
      <c r="R646" s="126">
        <v>42886</v>
      </c>
      <c r="S646" s="125">
        <v>-0.41299999999999998</v>
      </c>
      <c r="T646" s="125">
        <v>0.29334280287142844</v>
      </c>
      <c r="U646" s="125">
        <v>1</v>
      </c>
      <c r="AE646" s="13"/>
    </row>
    <row r="647" spans="17:31" x14ac:dyDescent="0.2">
      <c r="Q647" s="122"/>
      <c r="R647" s="126">
        <v>42916</v>
      </c>
      <c r="S647" s="125">
        <v>-0.26600000000000001</v>
      </c>
      <c r="T647" s="125">
        <v>0.27625946953809521</v>
      </c>
      <c r="U647" s="125">
        <v>1</v>
      </c>
      <c r="AE647" s="13"/>
    </row>
    <row r="648" spans="17:31" x14ac:dyDescent="0.2">
      <c r="Q648" s="122"/>
      <c r="R648" s="126">
        <v>42947</v>
      </c>
      <c r="S648" s="125">
        <v>-0.17599999999999999</v>
      </c>
      <c r="T648" s="125">
        <v>0.26011661239523809</v>
      </c>
      <c r="U648" s="125">
        <v>1</v>
      </c>
      <c r="AE648" s="13"/>
    </row>
    <row r="649" spans="17:31" x14ac:dyDescent="0.2">
      <c r="Q649" s="122"/>
      <c r="R649" s="126">
        <v>42978</v>
      </c>
      <c r="S649" s="125">
        <v>-0.35499999999999998</v>
      </c>
      <c r="T649" s="125">
        <v>0.24498566001428562</v>
      </c>
      <c r="U649" s="125">
        <v>1</v>
      </c>
      <c r="AE649" s="13"/>
    </row>
    <row r="650" spans="17:31" x14ac:dyDescent="0.2">
      <c r="Q650" s="122"/>
      <c r="R650" s="126">
        <v>43008</v>
      </c>
      <c r="S650" s="125">
        <v>-0.23499999999999999</v>
      </c>
      <c r="T650" s="125">
        <v>0.22912851715714294</v>
      </c>
      <c r="U650" s="125">
        <v>1</v>
      </c>
      <c r="AE650" s="13"/>
    </row>
    <row r="651" spans="17:31" x14ac:dyDescent="0.2">
      <c r="Q651" s="122"/>
      <c r="R651" s="126">
        <v>43039</v>
      </c>
      <c r="S651" s="125">
        <v>-0.28000000000000003</v>
      </c>
      <c r="T651" s="125">
        <v>0.21139042191904767</v>
      </c>
      <c r="U651" s="125">
        <v>1</v>
      </c>
      <c r="AE651" s="13"/>
    </row>
    <row r="652" spans="17:31" x14ac:dyDescent="0.2">
      <c r="Q652" s="122"/>
      <c r="R652" s="126">
        <v>43069</v>
      </c>
      <c r="S652" s="125">
        <v>-0.29299999999999998</v>
      </c>
      <c r="T652" s="125">
        <v>0.19275946953809525</v>
      </c>
      <c r="U652" s="125">
        <v>1</v>
      </c>
      <c r="AE652" s="13"/>
    </row>
    <row r="653" spans="17:31" x14ac:dyDescent="0.2">
      <c r="Q653" s="122"/>
      <c r="R653" s="126">
        <v>43100</v>
      </c>
      <c r="S653" s="125">
        <v>-0.32</v>
      </c>
      <c r="T653" s="125">
        <v>0.17219994572857147</v>
      </c>
      <c r="U653" s="125">
        <v>1</v>
      </c>
      <c r="AE653" s="13"/>
    </row>
    <row r="654" spans="17:31" x14ac:dyDescent="0.2">
      <c r="Q654" s="122"/>
      <c r="R654" s="126">
        <v>43131</v>
      </c>
      <c r="S654" s="125">
        <v>-0.157</v>
      </c>
      <c r="T654" s="125">
        <v>0.15202137430000001</v>
      </c>
      <c r="U654" s="125">
        <v>1</v>
      </c>
      <c r="AE654" s="13"/>
    </row>
    <row r="655" spans="17:31" x14ac:dyDescent="0.2">
      <c r="Q655" s="122"/>
      <c r="R655" s="126">
        <v>43159</v>
      </c>
      <c r="S655" s="125">
        <v>-0.184</v>
      </c>
      <c r="T655" s="125">
        <v>0.13117613620476198</v>
      </c>
      <c r="U655" s="125">
        <v>1</v>
      </c>
      <c r="AE655" s="13"/>
    </row>
    <row r="656" spans="17:31" x14ac:dyDescent="0.2">
      <c r="Q656" s="122"/>
      <c r="R656" s="126">
        <v>43190</v>
      </c>
      <c r="S656" s="125">
        <v>-0.24099999999999999</v>
      </c>
      <c r="T656" s="125">
        <v>0.10883089810952393</v>
      </c>
      <c r="U656" s="125">
        <v>1</v>
      </c>
      <c r="AE656" s="13"/>
    </row>
    <row r="657" spans="17:31" x14ac:dyDescent="0.2">
      <c r="Q657" s="122"/>
      <c r="R657" s="126">
        <v>43220</v>
      </c>
      <c r="S657" s="125">
        <v>-0.157</v>
      </c>
      <c r="T657" s="125">
        <v>8.6223755252381004E-2</v>
      </c>
      <c r="U657" s="125">
        <v>1</v>
      </c>
      <c r="AE657" s="13"/>
    </row>
    <row r="658" spans="17:31" x14ac:dyDescent="0.2">
      <c r="Q658" s="122"/>
      <c r="R658" s="126">
        <v>43251</v>
      </c>
      <c r="S658" s="125">
        <v>-0.3</v>
      </c>
      <c r="T658" s="125">
        <v>6.4616612395238138E-2</v>
      </c>
      <c r="U658" s="125">
        <v>1</v>
      </c>
      <c r="AE658" s="13"/>
    </row>
    <row r="659" spans="17:31" x14ac:dyDescent="0.2">
      <c r="Q659" s="122"/>
      <c r="R659" s="126">
        <v>43281</v>
      </c>
      <c r="S659" s="125">
        <v>-0.28499999999999998</v>
      </c>
      <c r="T659" s="125">
        <v>4.4711850490476268E-2</v>
      </c>
      <c r="U659" s="125">
        <v>1</v>
      </c>
      <c r="AE659" s="13"/>
    </row>
    <row r="660" spans="17:31" x14ac:dyDescent="0.2">
      <c r="Q660" s="122"/>
      <c r="R660" s="126">
        <v>43312</v>
      </c>
      <c r="S660" s="125">
        <v>-0.19900000000000001</v>
      </c>
      <c r="T660" s="125">
        <v>2.9235660014285802E-2</v>
      </c>
      <c r="U660" s="125">
        <v>1</v>
      </c>
      <c r="AE660" s="13"/>
    </row>
    <row r="661" spans="17:31" x14ac:dyDescent="0.2">
      <c r="Q661" s="122"/>
      <c r="R661" s="126">
        <v>43343</v>
      </c>
      <c r="S661" s="125">
        <v>-0.28299999999999997</v>
      </c>
      <c r="T661" s="125">
        <v>1.5973755252380963E-2</v>
      </c>
      <c r="U661" s="125">
        <v>1</v>
      </c>
      <c r="AE661" s="13"/>
    </row>
    <row r="662" spans="17:31" x14ac:dyDescent="0.2">
      <c r="Q662" s="122"/>
      <c r="R662" s="126">
        <v>43373</v>
      </c>
      <c r="S662" s="125">
        <v>-0.13400000000000001</v>
      </c>
      <c r="T662" s="125">
        <v>6.0808981095238374E-3</v>
      </c>
      <c r="U662" s="125">
        <v>1</v>
      </c>
      <c r="AE662" s="13"/>
    </row>
    <row r="663" spans="17:31" x14ac:dyDescent="0.2">
      <c r="Q663" s="122"/>
      <c r="R663" s="126">
        <v>43404</v>
      </c>
      <c r="S663" s="125">
        <v>-0.183</v>
      </c>
      <c r="T663" s="125">
        <v>-5.1214828428570525E-3</v>
      </c>
      <c r="U663" s="125">
        <v>1</v>
      </c>
      <c r="AE663" s="13"/>
    </row>
    <row r="664" spans="17:31" x14ac:dyDescent="0.2">
      <c r="Q664" s="122"/>
      <c r="R664" s="126">
        <v>43434</v>
      </c>
      <c r="S664" s="125">
        <v>-0.27700000000000002</v>
      </c>
      <c r="T664" s="125">
        <v>-1.6014339985714211E-2</v>
      </c>
      <c r="U664" s="125">
        <v>1</v>
      </c>
      <c r="AE664" s="13"/>
    </row>
    <row r="665" spans="17:31" x14ac:dyDescent="0.2">
      <c r="Q665" s="122"/>
      <c r="R665" s="126">
        <v>43465</v>
      </c>
      <c r="S665" s="125">
        <v>-0.4</v>
      </c>
      <c r="T665" s="125">
        <v>-2.6264339985714234E-2</v>
      </c>
      <c r="U665" s="125">
        <v>1</v>
      </c>
      <c r="AE665" s="13"/>
    </row>
    <row r="666" spans="17:31" x14ac:dyDescent="0.2">
      <c r="Q666" s="122"/>
      <c r="R666" s="126">
        <v>43496</v>
      </c>
      <c r="S666" s="125">
        <v>-0.44500000000000001</v>
      </c>
      <c r="T666" s="125">
        <v>-3.7204816176190425E-2</v>
      </c>
      <c r="U666" s="125">
        <v>1</v>
      </c>
      <c r="AE666" s="13"/>
    </row>
    <row r="667" spans="17:31" x14ac:dyDescent="0.2">
      <c r="Q667" s="122"/>
      <c r="R667" s="126">
        <v>43524</v>
      </c>
      <c r="S667" s="125">
        <v>-0.46300000000000002</v>
      </c>
      <c r="T667" s="125">
        <v>-4.787148284285709E-2</v>
      </c>
      <c r="U667" s="125">
        <v>1</v>
      </c>
      <c r="AE667" s="13"/>
    </row>
    <row r="668" spans="17:31" x14ac:dyDescent="0.2">
      <c r="Q668" s="122"/>
      <c r="R668" s="126">
        <v>43555</v>
      </c>
      <c r="S668" s="125">
        <v>-0.58599999999999997</v>
      </c>
      <c r="T668" s="125">
        <v>-6.1740530461904676E-2</v>
      </c>
      <c r="U668" s="125">
        <v>1</v>
      </c>
      <c r="AE668" s="13"/>
    </row>
    <row r="669" spans="17:31" x14ac:dyDescent="0.2">
      <c r="Q669" s="122"/>
      <c r="R669" s="126">
        <v>43585</v>
      </c>
      <c r="S669" s="125">
        <v>-0.50700000000000001</v>
      </c>
      <c r="T669" s="125">
        <v>-7.3276244747618971E-2</v>
      </c>
      <c r="U669" s="125">
        <v>1</v>
      </c>
      <c r="AE669" s="13"/>
    </row>
    <row r="670" spans="17:31" x14ac:dyDescent="0.2">
      <c r="Q670" s="122"/>
      <c r="R670" s="126">
        <v>43616</v>
      </c>
      <c r="S670" s="125">
        <v>-0.68300000000000005</v>
      </c>
      <c r="T670" s="125">
        <v>-8.5502435223809459E-2</v>
      </c>
      <c r="U670" s="125">
        <v>1</v>
      </c>
      <c r="AE670" s="13"/>
    </row>
    <row r="671" spans="17:31" x14ac:dyDescent="0.2">
      <c r="Q671" s="122"/>
      <c r="R671" s="126">
        <v>43646</v>
      </c>
      <c r="S671" s="125">
        <v>-0.72</v>
      </c>
      <c r="T671" s="125">
        <v>-9.8716720938095179E-2</v>
      </c>
      <c r="U671" s="125">
        <v>1</v>
      </c>
      <c r="AE671" s="13"/>
    </row>
    <row r="672" spans="17:31" x14ac:dyDescent="0.2">
      <c r="Q672" s="122"/>
      <c r="R672" s="126">
        <v>43677</v>
      </c>
      <c r="S672" s="125">
        <v>-0.874</v>
      </c>
      <c r="T672" s="125">
        <v>-0.11228814950952373</v>
      </c>
      <c r="U672" s="125">
        <v>1</v>
      </c>
      <c r="AE672" s="13"/>
    </row>
    <row r="673" spans="17:31" x14ac:dyDescent="0.2">
      <c r="Q673" s="122"/>
      <c r="R673" s="126">
        <v>43708</v>
      </c>
      <c r="S673" s="125">
        <v>-1.097</v>
      </c>
      <c r="T673" s="125">
        <v>-0.12851433998571424</v>
      </c>
      <c r="U673" s="125">
        <v>1</v>
      </c>
      <c r="AE673" s="13"/>
    </row>
    <row r="674" spans="17:31" x14ac:dyDescent="0.2">
      <c r="Q674" s="122"/>
      <c r="R674" s="126">
        <v>43738</v>
      </c>
      <c r="S674" s="125">
        <v>-0.82599999999999996</v>
      </c>
      <c r="T674" s="125">
        <v>-0.14201433998571425</v>
      </c>
      <c r="U674" s="125">
        <v>1</v>
      </c>
      <c r="AE674" s="13"/>
    </row>
    <row r="675" spans="17:31" x14ac:dyDescent="0.2">
      <c r="Q675" s="122"/>
      <c r="R675" s="126">
        <v>43769</v>
      </c>
      <c r="S675" s="125">
        <v>-0.65200000000000002</v>
      </c>
      <c r="T675" s="125">
        <v>-0.15330005427142854</v>
      </c>
      <c r="U675" s="125">
        <v>1</v>
      </c>
      <c r="AE675" s="13"/>
    </row>
    <row r="676" spans="17:31" x14ac:dyDescent="0.2">
      <c r="Q676" s="122"/>
      <c r="R676" s="126">
        <v>43799</v>
      </c>
      <c r="S676" s="125">
        <v>-0.70199999999999996</v>
      </c>
      <c r="T676" s="125">
        <v>-0.16445481617619043</v>
      </c>
      <c r="U676" s="125">
        <v>1</v>
      </c>
      <c r="AE676" s="13"/>
    </row>
    <row r="677" spans="17:31" x14ac:dyDescent="0.2">
      <c r="Q677" s="122"/>
      <c r="R677" s="126">
        <v>43830</v>
      </c>
      <c r="S677" s="125">
        <v>-0.58499999999999996</v>
      </c>
      <c r="T677" s="125">
        <v>-0.17452624474761902</v>
      </c>
      <c r="U677" s="125">
        <v>1</v>
      </c>
      <c r="AE677" s="13"/>
    </row>
    <row r="678" spans="17:31" x14ac:dyDescent="0.2">
      <c r="Q678" s="122"/>
      <c r="R678" s="126">
        <v>43861</v>
      </c>
      <c r="S678" s="125">
        <v>-0.79700000000000004</v>
      </c>
      <c r="T678" s="125">
        <v>-0.19008576855714285</v>
      </c>
      <c r="U678" s="125">
        <v>1</v>
      </c>
      <c r="AE678" s="13"/>
    </row>
    <row r="679" spans="17:31" x14ac:dyDescent="0.2">
      <c r="Q679" s="122"/>
      <c r="R679" s="126">
        <v>43890</v>
      </c>
      <c r="S679" s="125">
        <v>-0.91200000000000003</v>
      </c>
      <c r="T679" s="125">
        <v>-0.20594291141428572</v>
      </c>
      <c r="U679" s="125">
        <v>1</v>
      </c>
      <c r="AE679" s="13"/>
    </row>
    <row r="680" spans="17:31" x14ac:dyDescent="0.2">
      <c r="Q680" s="122"/>
      <c r="R680" s="126">
        <v>43921</v>
      </c>
      <c r="S680" s="125">
        <v>-0.46800000000000003</v>
      </c>
      <c r="T680" s="125">
        <v>-0.21655005427142854</v>
      </c>
      <c r="U680" s="125">
        <v>1</v>
      </c>
      <c r="AE680" s="13"/>
    </row>
    <row r="681" spans="17:31" x14ac:dyDescent="0.2">
      <c r="Q681" s="122"/>
      <c r="R681" s="126">
        <v>43951</v>
      </c>
      <c r="S681" s="125">
        <v>-0.58099999999999996</v>
      </c>
      <c r="T681" s="125">
        <v>-0.22709767331904762</v>
      </c>
      <c r="U681" s="125">
        <v>1</v>
      </c>
      <c r="AE681" s="13"/>
    </row>
    <row r="682" spans="17:31" x14ac:dyDescent="0.2">
      <c r="Q682" s="122"/>
      <c r="R682" s="126">
        <v>43982</v>
      </c>
      <c r="S682" s="125">
        <v>-0.55500000000000005</v>
      </c>
      <c r="T682" s="125">
        <v>-0.23914038735714285</v>
      </c>
      <c r="U682" s="125">
        <v>1</v>
      </c>
      <c r="AE682" s="13"/>
    </row>
    <row r="683" spans="17:31" x14ac:dyDescent="0.2">
      <c r="Q683" s="122"/>
      <c r="R683" s="126">
        <v>44012</v>
      </c>
      <c r="S683" s="125">
        <v>-0.55500000000000005</v>
      </c>
      <c r="T683" s="125">
        <v>-0.25449510065595249</v>
      </c>
      <c r="U683" s="125">
        <v>1</v>
      </c>
      <c r="AE683" s="13"/>
    </row>
    <row r="684" spans="17:31" x14ac:dyDescent="0.2">
      <c r="Q684" s="122"/>
      <c r="R684" s="126">
        <v>44043</v>
      </c>
      <c r="S684" s="125">
        <v>-0.55500000000000005</v>
      </c>
      <c r="T684" s="125">
        <v>-0.27002475213809529</v>
      </c>
      <c r="U684" s="125">
        <v>1</v>
      </c>
      <c r="AE684" s="13"/>
    </row>
    <row r="685" spans="17:31" x14ac:dyDescent="0.2">
      <c r="Q685" s="122"/>
      <c r="R685" s="126">
        <v>44074</v>
      </c>
      <c r="S685" s="125">
        <v>-0.55500000000000005</v>
      </c>
      <c r="T685" s="125">
        <v>-0.28595618498095243</v>
      </c>
      <c r="U685" s="125">
        <v>1</v>
      </c>
      <c r="AE685" s="13"/>
    </row>
    <row r="686" spans="17:31" x14ac:dyDescent="0.2">
      <c r="Q686" s="122"/>
      <c r="R686" s="126">
        <v>44104</v>
      </c>
      <c r="S686" s="125">
        <v>-0.55500000000000005</v>
      </c>
      <c r="T686" s="125">
        <v>-0.30126593949761904</v>
      </c>
      <c r="U686" s="125">
        <v>1</v>
      </c>
      <c r="AE686" s="13"/>
    </row>
    <row r="687" spans="17:31" x14ac:dyDescent="0.2">
      <c r="Q687" s="122"/>
      <c r="R687" s="126">
        <v>44135</v>
      </c>
      <c r="S687" s="125">
        <v>-0.55500000000000005</v>
      </c>
      <c r="T687" s="125">
        <v>-0.31601794688571427</v>
      </c>
      <c r="U687" s="125">
        <v>1</v>
      </c>
      <c r="AE687" s="13"/>
    </row>
    <row r="688" spans="17:31" x14ac:dyDescent="0.2">
      <c r="Q688" s="122"/>
      <c r="R688" s="126">
        <v>44165</v>
      </c>
      <c r="S688" s="125">
        <v>-0.55500000000000005</v>
      </c>
      <c r="T688" s="125">
        <v>-0.33021098378809516</v>
      </c>
      <c r="U688" s="125">
        <v>1</v>
      </c>
      <c r="AE688" s="13"/>
    </row>
    <row r="689" spans="17:31" x14ac:dyDescent="0.2">
      <c r="Q689" s="122"/>
      <c r="R689" s="126">
        <v>44196</v>
      </c>
      <c r="S689" s="125">
        <v>-0.55500000000000005</v>
      </c>
      <c r="T689" s="125">
        <v>-0.34676890264523802</v>
      </c>
      <c r="U689" s="125">
        <v>1</v>
      </c>
      <c r="AE689" s="13"/>
    </row>
    <row r="690" spans="17:31" x14ac:dyDescent="0.2">
      <c r="Q690" s="122"/>
      <c r="R690" s="126">
        <v>44227</v>
      </c>
      <c r="S690" s="125">
        <v>-0.55500000000000005</v>
      </c>
      <c r="T690" s="125">
        <v>-0.360129150895238</v>
      </c>
      <c r="U690" s="125">
        <v>1</v>
      </c>
      <c r="AE690" s="13"/>
    </row>
    <row r="691" spans="17:31" x14ac:dyDescent="0.2">
      <c r="Q691" s="122"/>
      <c r="R691" s="126">
        <v>44255</v>
      </c>
      <c r="S691" s="125">
        <v>-0.55500000000000005</v>
      </c>
      <c r="T691" s="125">
        <v>-0.37333295493809515</v>
      </c>
      <c r="U691" s="125">
        <v>1</v>
      </c>
      <c r="AE691" s="13"/>
    </row>
    <row r="692" spans="17:31" x14ac:dyDescent="0.2">
      <c r="Q692" s="122"/>
      <c r="R692" s="126">
        <v>44286</v>
      </c>
      <c r="S692" s="125">
        <v>-0.55500000000000005</v>
      </c>
      <c r="T692" s="125">
        <v>-0.38668159010714281</v>
      </c>
      <c r="U692" s="125">
        <v>1</v>
      </c>
      <c r="AE692" s="13"/>
    </row>
    <row r="693" spans="17:31" x14ac:dyDescent="0.2">
      <c r="Q693" s="122"/>
      <c r="R693" s="126">
        <v>44316</v>
      </c>
      <c r="S693" s="125">
        <v>-0.55500000000000005</v>
      </c>
      <c r="T693" s="125">
        <v>-0.39898117368452379</v>
      </c>
      <c r="U693" s="125">
        <v>1</v>
      </c>
      <c r="AE693" s="13"/>
    </row>
    <row r="694" spans="17:31" x14ac:dyDescent="0.2">
      <c r="Q694" s="122"/>
      <c r="R694" s="126">
        <v>44347</v>
      </c>
      <c r="S694" s="125">
        <v>-0.55500000000000005</v>
      </c>
      <c r="T694" s="125">
        <v>-0.41028856939999997</v>
      </c>
      <c r="U694" s="125">
        <v>1</v>
      </c>
      <c r="AE694" s="13"/>
    </row>
    <row r="695" spans="17:31" x14ac:dyDescent="0.2">
      <c r="Q695" s="122"/>
      <c r="R695" s="126">
        <v>44377</v>
      </c>
      <c r="S695" s="125">
        <v>-0.55500000000000005</v>
      </c>
      <c r="T695" s="125">
        <v>-0.42113159179880943</v>
      </c>
      <c r="U695" s="125">
        <v>1</v>
      </c>
      <c r="AE695" s="13"/>
    </row>
    <row r="696" spans="17:31" x14ac:dyDescent="0.2">
      <c r="Q696" s="122"/>
      <c r="R696" s="126">
        <v>44408</v>
      </c>
      <c r="S696" s="125">
        <v>-0.55500000000000005</v>
      </c>
      <c r="T696" s="125">
        <v>-0.43129592472738099</v>
      </c>
      <c r="U696" s="125">
        <v>1</v>
      </c>
      <c r="AE696" s="13"/>
    </row>
    <row r="697" spans="17:31" x14ac:dyDescent="0.2">
      <c r="Q697" s="122"/>
      <c r="R697" s="126">
        <v>44439</v>
      </c>
      <c r="S697" s="125">
        <v>-0.55500000000000005</v>
      </c>
      <c r="T697" s="125">
        <v>-0.4410209716797619</v>
      </c>
      <c r="U697" s="125">
        <v>1</v>
      </c>
      <c r="AE697" s="13"/>
    </row>
    <row r="698" spans="17:31" x14ac:dyDescent="0.2">
      <c r="Q698" s="122"/>
      <c r="R698" s="126">
        <v>44469</v>
      </c>
      <c r="S698" s="125">
        <v>-0.55500000000000005</v>
      </c>
      <c r="T698" s="125">
        <v>-0.4509736988369048</v>
      </c>
      <c r="U698" s="125">
        <v>1</v>
      </c>
      <c r="AE698" s="13"/>
    </row>
    <row r="699" spans="17:31" x14ac:dyDescent="0.2">
      <c r="Q699" s="122"/>
      <c r="R699" s="126">
        <v>44500</v>
      </c>
      <c r="S699" s="125">
        <v>-0.55500000000000005</v>
      </c>
      <c r="T699" s="125">
        <v>-0.46096207737142858</v>
      </c>
      <c r="U699" s="125">
        <v>1</v>
      </c>
      <c r="AE699" s="13"/>
    </row>
    <row r="700" spans="17:31" x14ac:dyDescent="0.2">
      <c r="Q700" s="122"/>
      <c r="R700" s="126">
        <v>44530</v>
      </c>
      <c r="S700" s="125">
        <v>-0.55500000000000005</v>
      </c>
      <c r="T700" s="125">
        <v>-0.4695506776333333</v>
      </c>
      <c r="U700" s="125">
        <v>1</v>
      </c>
      <c r="AE700" s="13"/>
    </row>
    <row r="701" spans="17:31" x14ac:dyDescent="0.2">
      <c r="Q701" s="122"/>
      <c r="R701" s="126">
        <v>44561</v>
      </c>
      <c r="S701" s="125">
        <v>-0.55500000000000005</v>
      </c>
      <c r="T701" s="125">
        <v>-0.47775118071071432</v>
      </c>
      <c r="U701" s="125">
        <v>1</v>
      </c>
      <c r="AE701" s="13"/>
    </row>
    <row r="702" spans="17:31" x14ac:dyDescent="0.2">
      <c r="Q702" s="122"/>
      <c r="R702" s="126">
        <v>44592</v>
      </c>
      <c r="S702" s="125">
        <v>-0.55500000000000005</v>
      </c>
      <c r="T702" s="125">
        <v>-0.48035787298809524</v>
      </c>
      <c r="U702" s="125">
        <v>1</v>
      </c>
      <c r="AE702" s="13"/>
    </row>
    <row r="703" spans="17:31" x14ac:dyDescent="0.2">
      <c r="Q703" s="122"/>
      <c r="R703" s="126">
        <v>44620</v>
      </c>
      <c r="S703" s="125">
        <v>-0.55500000000000005</v>
      </c>
      <c r="T703" s="125">
        <v>-0.48390639023571425</v>
      </c>
      <c r="U703" s="125">
        <v>1</v>
      </c>
      <c r="AE703" s="13"/>
    </row>
    <row r="704" spans="17:31" x14ac:dyDescent="0.2">
      <c r="Q704" s="122"/>
      <c r="R704" s="126">
        <v>44651</v>
      </c>
      <c r="S704" s="125">
        <v>-0.55500000000000005</v>
      </c>
      <c r="T704" s="125">
        <v>-0.48766061541428568</v>
      </c>
      <c r="U704" s="125">
        <v>1</v>
      </c>
      <c r="AE704" s="13"/>
    </row>
    <row r="705" spans="17:31" x14ac:dyDescent="0.2">
      <c r="Q705" s="122"/>
      <c r="R705" s="126">
        <v>44681</v>
      </c>
      <c r="S705" s="125">
        <v>-0.55500000000000005</v>
      </c>
      <c r="T705" s="125">
        <v>-0.4919160369845238</v>
      </c>
      <c r="U705" s="125">
        <v>1</v>
      </c>
      <c r="AE705" s="13"/>
    </row>
    <row r="706" spans="17:31" x14ac:dyDescent="0.2">
      <c r="Q706" s="122"/>
      <c r="R706" s="126">
        <v>44712</v>
      </c>
      <c r="S706" s="125">
        <v>-0.55500000000000005</v>
      </c>
      <c r="T706" s="125">
        <v>-0.49488428859761902</v>
      </c>
      <c r="U706" s="125">
        <v>1</v>
      </c>
      <c r="AE706" s="13"/>
    </row>
    <row r="707" spans="17:31" x14ac:dyDescent="0.2">
      <c r="Q707" s="122"/>
      <c r="R707" s="126">
        <v>44742</v>
      </c>
      <c r="S707" s="125">
        <v>-0.55500000000000005</v>
      </c>
      <c r="T707" s="125">
        <v>-0.49858812513690465</v>
      </c>
      <c r="U707" s="125">
        <v>1</v>
      </c>
      <c r="AE707" s="13"/>
    </row>
    <row r="708" spans="17:31" x14ac:dyDescent="0.2">
      <c r="Q708" s="122"/>
      <c r="R708" s="126">
        <v>44773</v>
      </c>
      <c r="S708" s="125">
        <v>-0.55500000000000005</v>
      </c>
      <c r="T708" s="125">
        <v>-0.50124117305952376</v>
      </c>
      <c r="U708" s="125">
        <v>1</v>
      </c>
      <c r="AE708" s="13"/>
    </row>
    <row r="709" spans="17:31" x14ac:dyDescent="0.2">
      <c r="Q709" s="122"/>
      <c r="R709" s="126">
        <v>44804</v>
      </c>
      <c r="S709" s="125">
        <v>-0.55500000000000005</v>
      </c>
      <c r="T709" s="125">
        <v>-0.50331861821428558</v>
      </c>
      <c r="U709" s="125">
        <v>1</v>
      </c>
      <c r="AE709" s="13"/>
    </row>
    <row r="710" spans="17:31" x14ac:dyDescent="0.2">
      <c r="Q710" s="122"/>
      <c r="R710" s="126">
        <v>44834</v>
      </c>
      <c r="S710" s="125">
        <v>-0.55500000000000005</v>
      </c>
      <c r="T710" s="125">
        <v>-0.50533991726190464</v>
      </c>
      <c r="U710" s="125">
        <v>1</v>
      </c>
      <c r="AE710" s="13"/>
    </row>
    <row r="711" spans="17:31" x14ac:dyDescent="0.2">
      <c r="Q711" s="122"/>
      <c r="R711" s="126">
        <v>44865</v>
      </c>
      <c r="S711" s="125">
        <v>-0.55500000000000005</v>
      </c>
      <c r="T711" s="125">
        <v>-0.5053146662738095</v>
      </c>
      <c r="U711" s="125">
        <v>1</v>
      </c>
      <c r="AE711" s="13"/>
    </row>
    <row r="712" spans="17:31" x14ac:dyDescent="0.2">
      <c r="Q712" s="122"/>
      <c r="R712" s="126">
        <v>44895</v>
      </c>
      <c r="S712" s="125">
        <v>-0.55500000000000005</v>
      </c>
      <c r="T712" s="125">
        <v>-0.50422456428571416</v>
      </c>
      <c r="U712" s="125">
        <v>1</v>
      </c>
      <c r="AE712" s="13"/>
    </row>
    <row r="713" spans="17:31" x14ac:dyDescent="0.2">
      <c r="Q713" s="122"/>
      <c r="R713" s="126">
        <v>44926</v>
      </c>
      <c r="S713" s="125">
        <v>-0.55500000000000005</v>
      </c>
      <c r="T713" s="125">
        <v>-0.5069713105476189</v>
      </c>
      <c r="U713" s="125">
        <v>1</v>
      </c>
      <c r="AE713" s="13"/>
    </row>
    <row r="714" spans="17:31" x14ac:dyDescent="0.2">
      <c r="Q714" s="122"/>
      <c r="R714" s="126">
        <v>44957</v>
      </c>
      <c r="S714" s="125">
        <v>-0.55500000000000005</v>
      </c>
      <c r="T714" s="125">
        <v>-0.50694601036904752</v>
      </c>
      <c r="U714" s="125">
        <v>1</v>
      </c>
      <c r="AE714" s="13"/>
    </row>
    <row r="715" spans="17:31" x14ac:dyDescent="0.2">
      <c r="Q715" s="122"/>
      <c r="R715" s="126">
        <v>44985</v>
      </c>
      <c r="S715" s="125">
        <v>-0.55500000000000005</v>
      </c>
      <c r="T715" s="125">
        <v>-0.50500814616666656</v>
      </c>
      <c r="U715" s="125">
        <v>1</v>
      </c>
      <c r="AE715" s="13"/>
    </row>
    <row r="716" spans="17:31" x14ac:dyDescent="0.2">
      <c r="Q716" s="122"/>
      <c r="R716" s="126">
        <v>45016</v>
      </c>
      <c r="S716" s="125">
        <v>-0.55500000000000005</v>
      </c>
      <c r="T716" s="125">
        <v>-0.50444985460714276</v>
      </c>
      <c r="U716" s="125">
        <v>1</v>
      </c>
      <c r="AE716" s="13"/>
    </row>
    <row r="717" spans="17:31" x14ac:dyDescent="0.2">
      <c r="Q717" s="122"/>
      <c r="R717" s="126">
        <v>45046</v>
      </c>
      <c r="S717" s="125">
        <v>-0.55500000000000005</v>
      </c>
      <c r="T717" s="125">
        <v>-0.50488945686904763</v>
      </c>
      <c r="U717" s="125">
        <v>1</v>
      </c>
      <c r="AE717" s="13"/>
    </row>
    <row r="718" spans="17:31" x14ac:dyDescent="0.2">
      <c r="Q718" s="122"/>
      <c r="R718" s="126">
        <v>45077</v>
      </c>
      <c r="S718" s="125">
        <v>-0.55500000000000005</v>
      </c>
      <c r="T718" s="125">
        <v>-0.50487182054761903</v>
      </c>
      <c r="U718" s="125">
        <v>1</v>
      </c>
      <c r="AE718" s="13"/>
    </row>
    <row r="719" spans="17:31" x14ac:dyDescent="0.2">
      <c r="Q719" s="122"/>
      <c r="R719" s="126">
        <v>45107</v>
      </c>
      <c r="S719" s="125">
        <v>-0.55500000000000005</v>
      </c>
      <c r="T719" s="125">
        <v>-0.5023810211428571</v>
      </c>
      <c r="U719" s="125">
        <v>1</v>
      </c>
      <c r="AE719" s="13"/>
    </row>
    <row r="720" spans="17:31" x14ac:dyDescent="0.2">
      <c r="Q720" s="122"/>
      <c r="R720" s="126">
        <v>45138</v>
      </c>
      <c r="S720" s="125">
        <v>-0.55500000000000005</v>
      </c>
      <c r="T720" s="125">
        <v>-0.4999536887380952</v>
      </c>
      <c r="U720" s="125">
        <v>1</v>
      </c>
      <c r="AE720" s="13"/>
    </row>
    <row r="721" spans="1:31" x14ac:dyDescent="0.2">
      <c r="Q721" s="122"/>
      <c r="R721" s="126">
        <v>45169</v>
      </c>
      <c r="S721" s="125">
        <v>-0.55500000000000005</v>
      </c>
      <c r="T721" s="125">
        <v>-0.49867173646428564</v>
      </c>
      <c r="U721" s="125">
        <v>1</v>
      </c>
      <c r="AE721" s="13"/>
    </row>
    <row r="722" spans="1:31" x14ac:dyDescent="0.2">
      <c r="Q722" s="122"/>
      <c r="R722" s="126">
        <v>45199</v>
      </c>
      <c r="S722" s="125">
        <v>-0.55500000000000005</v>
      </c>
      <c r="T722" s="125">
        <v>-0.49662767822619036</v>
      </c>
      <c r="U722" s="125">
        <v>1</v>
      </c>
      <c r="AE722" s="13"/>
    </row>
    <row r="723" spans="1:31" x14ac:dyDescent="0.2">
      <c r="Q723" s="122"/>
      <c r="R723" s="126">
        <v>45230</v>
      </c>
      <c r="S723" s="125">
        <v>-0.55500000000000005</v>
      </c>
      <c r="T723" s="125">
        <v>-0.49624818514285696</v>
      </c>
      <c r="U723" s="125">
        <v>1</v>
      </c>
      <c r="AE723" s="13"/>
    </row>
    <row r="724" spans="1:31" x14ac:dyDescent="0.2">
      <c r="Q724" s="122"/>
      <c r="R724" s="126">
        <v>45260</v>
      </c>
      <c r="S724" s="125">
        <v>-0.55500000000000005</v>
      </c>
      <c r="T724" s="125">
        <v>-0.49815380654761893</v>
      </c>
      <c r="U724" s="125">
        <v>1</v>
      </c>
      <c r="AE724" s="13"/>
    </row>
    <row r="725" spans="1:31" x14ac:dyDescent="0.2">
      <c r="Q725" s="122"/>
      <c r="R725" s="126">
        <v>45291</v>
      </c>
      <c r="S725" s="125">
        <v>-0.55500000000000005</v>
      </c>
      <c r="T725" s="125">
        <v>-0.4999241893214284</v>
      </c>
      <c r="U725" s="125">
        <v>1</v>
      </c>
      <c r="AE725" s="13"/>
    </row>
    <row r="726" spans="1:31" x14ac:dyDescent="0.2">
      <c r="Q726" s="122"/>
      <c r="AE726" s="13"/>
    </row>
    <row r="727" spans="1:31" x14ac:dyDescent="0.2">
      <c r="A727" s="12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</row>
    <row r="728" spans="1:31" x14ac:dyDescent="0.2">
      <c r="Q728" s="122"/>
      <c r="AE728" s="13"/>
    </row>
    <row r="729" spans="1:31" x14ac:dyDescent="0.2">
      <c r="A729" s="124" t="s">
        <v>729</v>
      </c>
      <c r="Q729" s="122"/>
      <c r="R729" s="125"/>
      <c r="S729" s="125" t="s">
        <v>730</v>
      </c>
      <c r="T729" s="125"/>
      <c r="U729" s="125"/>
      <c r="V729" s="125"/>
      <c r="W729" s="125"/>
      <c r="X729" s="125"/>
      <c r="Y729" s="125" t="s">
        <v>731</v>
      </c>
      <c r="Z729" s="125"/>
      <c r="AA729" s="125"/>
      <c r="AB729" s="125"/>
      <c r="AC729" s="125"/>
      <c r="AD729" s="125"/>
      <c r="AE729" s="13"/>
    </row>
    <row r="730" spans="1:31" x14ac:dyDescent="0.2">
      <c r="Q730" s="122"/>
      <c r="R730" s="125" t="s">
        <v>732</v>
      </c>
      <c r="S730" s="125">
        <v>2019</v>
      </c>
      <c r="T730" s="125" t="s">
        <v>719</v>
      </c>
      <c r="U730" s="125">
        <v>2018</v>
      </c>
      <c r="V730" s="125" t="s">
        <v>719</v>
      </c>
      <c r="W730" s="125">
        <v>2017</v>
      </c>
      <c r="X730" s="125" t="s">
        <v>719</v>
      </c>
      <c r="Y730" s="125">
        <v>2019</v>
      </c>
      <c r="Z730" s="125" t="s">
        <v>719</v>
      </c>
      <c r="AA730" s="125">
        <v>2018</v>
      </c>
      <c r="AB730" s="125" t="s">
        <v>719</v>
      </c>
      <c r="AC730" s="125">
        <v>2017</v>
      </c>
      <c r="AD730" s="125" t="s">
        <v>719</v>
      </c>
      <c r="AE730" s="13"/>
    </row>
    <row r="731" spans="1:31" x14ac:dyDescent="0.2">
      <c r="Q731" s="122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3"/>
    </row>
    <row r="732" spans="1:31" x14ac:dyDescent="0.2">
      <c r="Q732" s="122"/>
      <c r="R732" s="125" t="s">
        <v>7</v>
      </c>
      <c r="S732" s="125">
        <v>3033.3117251199997</v>
      </c>
      <c r="T732" s="125">
        <v>1.8458795238732863E-2</v>
      </c>
      <c r="U732" s="125">
        <v>13423.223367000002</v>
      </c>
      <c r="V732" s="125">
        <v>7.105587270498509E-2</v>
      </c>
      <c r="W732" s="125">
        <v>4241.9679699400003</v>
      </c>
      <c r="X732" s="125">
        <v>2.2615875684232713E-2</v>
      </c>
      <c r="Y732" s="125">
        <v>3033.3117251199997</v>
      </c>
      <c r="Z732" s="125">
        <v>1.6295985240927735E-2</v>
      </c>
      <c r="AA732" s="125">
        <v>13423.223367000002</v>
      </c>
      <c r="AB732" s="125">
        <v>6.4678669943892264E-2</v>
      </c>
      <c r="AC732" s="125">
        <v>4241.9679699400003</v>
      </c>
      <c r="AD732" s="125">
        <v>2.0262233171318488E-2</v>
      </c>
      <c r="AE732" s="13"/>
    </row>
    <row r="733" spans="1:31" x14ac:dyDescent="0.2">
      <c r="Q733" s="122"/>
      <c r="R733" s="125" t="s">
        <v>182</v>
      </c>
      <c r="S733" s="125">
        <v>94620.044848599995</v>
      </c>
      <c r="T733" s="125">
        <v>0.57579707976466943</v>
      </c>
      <c r="U733" s="125">
        <v>104557.03036410002</v>
      </c>
      <c r="V733" s="125">
        <v>0.55347295033675425</v>
      </c>
      <c r="W733" s="125">
        <v>115936.57897126001</v>
      </c>
      <c r="X733" s="125">
        <v>0.6181110455924379</v>
      </c>
      <c r="Y733" s="125">
        <v>108049.23756588</v>
      </c>
      <c r="Z733" s="125">
        <v>0.58047735947660239</v>
      </c>
      <c r="AA733" s="125">
        <v>113214.16717554002</v>
      </c>
      <c r="AB733" s="125">
        <v>0.54551291828468862</v>
      </c>
      <c r="AC733" s="125">
        <v>127668.16869717001</v>
      </c>
      <c r="AD733" s="125">
        <v>0.60982124830468065</v>
      </c>
      <c r="AE733" s="13"/>
    </row>
    <row r="734" spans="1:31" x14ac:dyDescent="0.2">
      <c r="Q734" s="122"/>
      <c r="R734" s="125" t="s">
        <v>184</v>
      </c>
      <c r="S734" s="125">
        <v>24286.126074200001</v>
      </c>
      <c r="T734" s="125">
        <v>0.14778983136920235</v>
      </c>
      <c r="U734" s="125">
        <v>27992.760561310002</v>
      </c>
      <c r="V734" s="125">
        <v>0.14817976105467351</v>
      </c>
      <c r="W734" s="125">
        <v>27119.872842270004</v>
      </c>
      <c r="X734" s="125">
        <v>0.14458847334994201</v>
      </c>
      <c r="Y734" s="125">
        <v>29363.35949359</v>
      </c>
      <c r="Z734" s="125">
        <v>0.15774998295391746</v>
      </c>
      <c r="AA734" s="125">
        <v>34489.451522110001</v>
      </c>
      <c r="AB734" s="125">
        <v>0.16618451399896347</v>
      </c>
      <c r="AC734" s="125">
        <v>33282.426108270003</v>
      </c>
      <c r="AD734" s="125">
        <v>0.1589772207361772</v>
      </c>
      <c r="AE734" s="13"/>
    </row>
    <row r="735" spans="1:31" x14ac:dyDescent="0.2">
      <c r="Q735" s="122"/>
      <c r="R735" s="125" t="s">
        <v>186</v>
      </c>
      <c r="S735" s="125">
        <v>19315.18680395</v>
      </c>
      <c r="T735" s="125">
        <v>0.11753987407867991</v>
      </c>
      <c r="U735" s="125">
        <v>20908.579368489998</v>
      </c>
      <c r="V735" s="125">
        <v>0.11067962689959628</v>
      </c>
      <c r="W735" s="125">
        <v>20911.230675210001</v>
      </c>
      <c r="X735" s="125">
        <v>0.11148735603525839</v>
      </c>
      <c r="Y735" s="125">
        <v>19315.18680395</v>
      </c>
      <c r="Z735" s="125">
        <v>0.10376777186343393</v>
      </c>
      <c r="AA735" s="125">
        <v>20908.579368489998</v>
      </c>
      <c r="AB735" s="125">
        <v>0.1007462266697331</v>
      </c>
      <c r="AC735" s="125">
        <v>20911.230675210001</v>
      </c>
      <c r="AD735" s="125">
        <v>9.9884825826802706E-2</v>
      </c>
      <c r="AE735" s="13"/>
    </row>
    <row r="736" spans="1:31" x14ac:dyDescent="0.2">
      <c r="Q736" s="122"/>
      <c r="R736" s="125" t="s">
        <v>733</v>
      </c>
      <c r="S736" s="125">
        <v>14316.789377110001</v>
      </c>
      <c r="T736" s="125">
        <v>8.7122824007705504E-2</v>
      </c>
      <c r="U736" s="125">
        <v>13367.976246300001</v>
      </c>
      <c r="V736" s="125">
        <v>7.0763421907702878E-2</v>
      </c>
      <c r="W736" s="125">
        <v>11655.532895639997</v>
      </c>
      <c r="X736" s="125">
        <v>6.2140988538630468E-2</v>
      </c>
      <c r="Y736" s="125">
        <v>16999.470351479998</v>
      </c>
      <c r="Z736" s="125">
        <v>9.1326953196789379E-2</v>
      </c>
      <c r="AA736" s="125">
        <v>15802.583938999996</v>
      </c>
      <c r="AB736" s="125">
        <v>7.6143418231716706E-2</v>
      </c>
      <c r="AC736" s="125">
        <v>14537.582009630001</v>
      </c>
      <c r="AD736" s="125">
        <v>6.9440382038163828E-2</v>
      </c>
      <c r="AE736" s="13"/>
    </row>
    <row r="737" spans="1:31" x14ac:dyDescent="0.2">
      <c r="Q737" s="122"/>
      <c r="R737" s="125" t="s">
        <v>734</v>
      </c>
      <c r="S737" s="125">
        <v>1745.0108518499999</v>
      </c>
      <c r="T737" s="125">
        <v>1.0619020042324095E-2</v>
      </c>
      <c r="U737" s="125">
        <v>2838.1947721499996</v>
      </c>
      <c r="V737" s="125">
        <v>1.5023992444142457E-2</v>
      </c>
      <c r="W737" s="125">
        <v>4218.1717627999997</v>
      </c>
      <c r="X737" s="125">
        <v>2.2489007196245966E-2</v>
      </c>
      <c r="Y737" s="125">
        <v>1939.0633356100002</v>
      </c>
      <c r="Z737" s="125">
        <v>1.0417309647617768E-2</v>
      </c>
      <c r="AA737" s="125">
        <v>3431.2849760500003</v>
      </c>
      <c r="AB737" s="125">
        <v>1.6533357330175628E-2</v>
      </c>
      <c r="AC737" s="125">
        <v>4869.2489254800003</v>
      </c>
      <c r="AD737" s="125">
        <v>2.3258510624412677E-2</v>
      </c>
      <c r="AE737" s="13"/>
    </row>
    <row r="738" spans="1:31" x14ac:dyDescent="0.2">
      <c r="Q738" s="122"/>
      <c r="R738" s="125" t="s">
        <v>735</v>
      </c>
      <c r="S738" s="125">
        <v>236.70371535999996</v>
      </c>
      <c r="T738" s="125">
        <v>1.4404274304859635E-3</v>
      </c>
      <c r="U738" s="125">
        <v>737.64134317999992</v>
      </c>
      <c r="V738" s="125">
        <v>3.9047066378845785E-3</v>
      </c>
      <c r="W738" s="125">
        <v>-222.3196331499999</v>
      </c>
      <c r="X738" s="125">
        <v>-1.1852878713640397E-3</v>
      </c>
      <c r="Y738" s="125">
        <v>236.70348927000003</v>
      </c>
      <c r="Z738" s="125">
        <v>1.2716518832127019E-3</v>
      </c>
      <c r="AA738" s="125">
        <v>737.64185049000014</v>
      </c>
      <c r="AB738" s="125">
        <v>3.554265058416251E-3</v>
      </c>
      <c r="AC738" s="125">
        <v>-274.18292615999997</v>
      </c>
      <c r="AD738" s="125">
        <v>-1.3096653300583264E-3</v>
      </c>
      <c r="AE738" s="13"/>
    </row>
    <row r="739" spans="1:31" x14ac:dyDescent="0.2">
      <c r="Q739" s="122"/>
      <c r="R739" s="125" t="s">
        <v>188</v>
      </c>
      <c r="S739" s="125">
        <v>6775.6295343000002</v>
      </c>
      <c r="T739" s="125">
        <v>4.1232148068199873E-2</v>
      </c>
      <c r="U739" s="125">
        <v>5085.4166301100004</v>
      </c>
      <c r="V739" s="125">
        <v>2.6919668014260972E-2</v>
      </c>
      <c r="W739" s="125">
        <v>3704.9039988599998</v>
      </c>
      <c r="X739" s="125">
        <v>1.9752541474616452E-2</v>
      </c>
      <c r="Y739" s="125">
        <v>7202.2578311303041</v>
      </c>
      <c r="Z739" s="125">
        <v>3.8692985737498672E-2</v>
      </c>
      <c r="AA739" s="125">
        <v>5530.1643223900028</v>
      </c>
      <c r="AB739" s="125">
        <v>2.6646630482413811E-2</v>
      </c>
      <c r="AC739" s="125">
        <v>4116.9863721252841</v>
      </c>
      <c r="AD739" s="125">
        <v>1.96652446285027E-2</v>
      </c>
      <c r="AE739" s="13"/>
    </row>
    <row r="740" spans="1:31" x14ac:dyDescent="0.2">
      <c r="Q740" s="122"/>
      <c r="R740" s="125" t="s">
        <v>736</v>
      </c>
      <c r="S740" s="125">
        <v>164328.80293049</v>
      </c>
      <c r="T740" s="125">
        <v>1</v>
      </c>
      <c r="U740" s="125">
        <v>188910.82265264002</v>
      </c>
      <c r="V740" s="125">
        <v>1</v>
      </c>
      <c r="W740" s="125">
        <v>187565.93948283003</v>
      </c>
      <c r="X740" s="125">
        <v>1</v>
      </c>
      <c r="Y740" s="125">
        <v>186138.59059603029</v>
      </c>
      <c r="Z740" s="125">
        <v>1</v>
      </c>
      <c r="AA740" s="125">
        <v>207537.09652107005</v>
      </c>
      <c r="AB740" s="125">
        <v>1</v>
      </c>
      <c r="AC740" s="125">
        <v>209353.42783166532</v>
      </c>
      <c r="AD740" s="125">
        <v>1</v>
      </c>
      <c r="AE740" s="13"/>
    </row>
    <row r="741" spans="1:31" x14ac:dyDescent="0.2">
      <c r="Q741" s="122"/>
      <c r="R741" s="125" t="s">
        <v>737</v>
      </c>
      <c r="S741" s="125">
        <v>1493.8406403199999</v>
      </c>
      <c r="T741" s="125"/>
      <c r="U741" s="125">
        <v>1304.2505803000001</v>
      </c>
      <c r="V741" s="125"/>
      <c r="W741" s="125">
        <v>2200.72190946</v>
      </c>
      <c r="X741" s="125"/>
      <c r="Y741" s="125"/>
      <c r="Z741" s="125"/>
      <c r="AA741" s="125"/>
      <c r="AB741" s="125"/>
      <c r="AC741" s="125"/>
      <c r="AD741" s="125"/>
      <c r="AE741" s="13"/>
    </row>
    <row r="742" spans="1:31" x14ac:dyDescent="0.2">
      <c r="Q742" s="122"/>
      <c r="R742" s="125" t="s">
        <v>738</v>
      </c>
      <c r="S742" s="125">
        <v>165822.64357081</v>
      </c>
      <c r="T742" s="125"/>
      <c r="U742" s="125">
        <v>190215.07323294002</v>
      </c>
      <c r="V742" s="125"/>
      <c r="W742" s="125">
        <v>189766.66139229003</v>
      </c>
      <c r="X742" s="125"/>
      <c r="Y742" s="125"/>
      <c r="Z742" s="125"/>
      <c r="AA742" s="125"/>
      <c r="AB742" s="125"/>
      <c r="AC742" s="125"/>
      <c r="AD742" s="125"/>
      <c r="AE742" s="13"/>
    </row>
    <row r="743" spans="1:31" x14ac:dyDescent="0.2">
      <c r="Q743" s="122"/>
      <c r="AE743" s="13"/>
    </row>
    <row r="744" spans="1:31" x14ac:dyDescent="0.2">
      <c r="Q744" s="122"/>
      <c r="AE744" s="13"/>
    </row>
    <row r="745" spans="1:31" x14ac:dyDescent="0.2">
      <c r="Q745" s="122"/>
      <c r="AE745" s="13"/>
    </row>
    <row r="746" spans="1:31" x14ac:dyDescent="0.2">
      <c r="Q746" s="122"/>
      <c r="AE746" s="13"/>
    </row>
    <row r="747" spans="1:31" x14ac:dyDescent="0.2">
      <c r="A747" s="12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</row>
    <row r="748" spans="1:31" x14ac:dyDescent="0.2">
      <c r="Q748" s="122"/>
      <c r="AE748" s="13"/>
    </row>
    <row r="749" spans="1:31" x14ac:dyDescent="0.2">
      <c r="A749" s="124" t="s">
        <v>739</v>
      </c>
      <c r="Q749" s="122"/>
      <c r="R749" s="125"/>
      <c r="S749" s="125" t="s">
        <v>740</v>
      </c>
      <c r="T749" s="125"/>
      <c r="U749" s="125"/>
      <c r="V749" s="125" t="s">
        <v>741</v>
      </c>
      <c r="W749" s="125"/>
      <c r="X749" s="125"/>
      <c r="AE749" s="13"/>
    </row>
    <row r="750" spans="1:31" x14ac:dyDescent="0.2">
      <c r="Q750" s="122"/>
      <c r="R750" s="125"/>
      <c r="S750" s="125">
        <v>2019</v>
      </c>
      <c r="T750" s="125">
        <v>2018</v>
      </c>
      <c r="U750" s="125">
        <v>2017</v>
      </c>
      <c r="V750" s="125">
        <v>2019</v>
      </c>
      <c r="W750" s="125">
        <v>2018</v>
      </c>
      <c r="X750" s="125">
        <v>2017</v>
      </c>
      <c r="AE750" s="13"/>
    </row>
    <row r="751" spans="1:31" x14ac:dyDescent="0.2">
      <c r="Q751" s="122"/>
      <c r="R751" s="125"/>
      <c r="S751" s="125"/>
      <c r="T751" s="125"/>
      <c r="U751" s="125"/>
      <c r="V751" s="125"/>
      <c r="W751" s="125"/>
      <c r="X751" s="125"/>
      <c r="AE751" s="13"/>
    </row>
    <row r="752" spans="1:31" x14ac:dyDescent="0.2">
      <c r="Q752" s="122"/>
      <c r="R752" s="125" t="s">
        <v>7</v>
      </c>
      <c r="S752" s="125">
        <v>0</v>
      </c>
      <c r="T752" s="125">
        <v>0</v>
      </c>
      <c r="U752" s="125">
        <v>0</v>
      </c>
      <c r="V752" s="125">
        <v>0</v>
      </c>
      <c r="W752" s="125">
        <v>0</v>
      </c>
      <c r="X752" s="125">
        <v>0</v>
      </c>
      <c r="AE752" s="13"/>
    </row>
    <row r="753" spans="1:31" x14ac:dyDescent="0.2">
      <c r="Q753" s="122"/>
      <c r="R753" s="125" t="s">
        <v>182</v>
      </c>
      <c r="S753" s="125">
        <v>13429.192717280006</v>
      </c>
      <c r="T753" s="125">
        <v>8657.1368114399957</v>
      </c>
      <c r="U753" s="125">
        <v>11731.589725910002</v>
      </c>
      <c r="V753" s="125">
        <v>0.14192756660354411</v>
      </c>
      <c r="W753" s="125">
        <v>8.2798227735554078E-2</v>
      </c>
      <c r="X753" s="125">
        <v>0.10118971794758748</v>
      </c>
      <c r="AE753" s="13"/>
    </row>
    <row r="754" spans="1:31" x14ac:dyDescent="0.2">
      <c r="Q754" s="122"/>
      <c r="R754" s="125" t="s">
        <v>184</v>
      </c>
      <c r="S754" s="125">
        <v>5077.2334193899987</v>
      </c>
      <c r="T754" s="125">
        <v>6496.6909607999987</v>
      </c>
      <c r="U754" s="125">
        <v>6162.553265999999</v>
      </c>
      <c r="V754" s="125">
        <v>0.20905900775931988</v>
      </c>
      <c r="W754" s="125">
        <v>0.23208468298690607</v>
      </c>
      <c r="X754" s="125">
        <v>0.22723385547718436</v>
      </c>
      <c r="AE754" s="13"/>
    </row>
    <row r="755" spans="1:31" x14ac:dyDescent="0.2">
      <c r="Q755" s="122"/>
      <c r="R755" s="125" t="s">
        <v>186</v>
      </c>
      <c r="S755" s="125">
        <v>0</v>
      </c>
      <c r="T755" s="125">
        <v>0</v>
      </c>
      <c r="U755" s="125">
        <v>0</v>
      </c>
      <c r="V755" s="125">
        <v>0</v>
      </c>
      <c r="W755" s="125">
        <v>0</v>
      </c>
      <c r="X755" s="125">
        <v>0</v>
      </c>
      <c r="AE755" s="13"/>
    </row>
    <row r="756" spans="1:31" x14ac:dyDescent="0.2">
      <c r="Q756" s="122"/>
      <c r="R756" s="125" t="s">
        <v>733</v>
      </c>
      <c r="S756" s="125">
        <v>2682.6809743699978</v>
      </c>
      <c r="T756" s="125">
        <v>2434.6076926999958</v>
      </c>
      <c r="U756" s="125">
        <v>2882.0491139900041</v>
      </c>
      <c r="V756" s="125">
        <v>0.18738006851306532</v>
      </c>
      <c r="W756" s="125">
        <v>0.18212238321218208</v>
      </c>
      <c r="X756" s="125">
        <v>0.24726875551679808</v>
      </c>
      <c r="AE756" s="13"/>
    </row>
    <row r="757" spans="1:31" x14ac:dyDescent="0.2">
      <c r="Q757" s="122"/>
      <c r="R757" s="125" t="s">
        <v>734</v>
      </c>
      <c r="S757" s="125">
        <v>194.05248376000031</v>
      </c>
      <c r="T757" s="125">
        <v>593.09020390000069</v>
      </c>
      <c r="U757" s="125">
        <v>651.07716268000058</v>
      </c>
      <c r="V757" s="125">
        <v>0.11120417019428425</v>
      </c>
      <c r="W757" s="125">
        <v>0.20896740763521343</v>
      </c>
      <c r="X757" s="125">
        <v>0.15435055737223444</v>
      </c>
      <c r="AE757" s="13"/>
    </row>
    <row r="758" spans="1:31" x14ac:dyDescent="0.2">
      <c r="Q758" s="122"/>
      <c r="R758" s="125" t="s">
        <v>735</v>
      </c>
      <c r="S758" s="125">
        <v>-2.2608999992712597E-4</v>
      </c>
      <c r="T758" s="125">
        <v>5.0731000021642103E-4</v>
      </c>
      <c r="U758" s="125">
        <v>-51.863293010000064</v>
      </c>
      <c r="V758" s="125">
        <v>-9.5516033444286364E-7</v>
      </c>
      <c r="W758" s="125">
        <v>6.8774615862688542E-7</v>
      </c>
      <c r="X758" s="125">
        <v>0.23328255932757724</v>
      </c>
      <c r="AE758" s="13"/>
    </row>
    <row r="759" spans="1:31" x14ac:dyDescent="0.2">
      <c r="Q759" s="122"/>
      <c r="R759" s="125" t="s">
        <v>188</v>
      </c>
      <c r="S759" s="125">
        <v>426.62829683030395</v>
      </c>
      <c r="T759" s="125">
        <v>444.74769228000241</v>
      </c>
      <c r="U759" s="125">
        <v>412.08237326528433</v>
      </c>
      <c r="V759" s="125">
        <v>6.2965115591193485E-2</v>
      </c>
      <c r="W759" s="125">
        <v>8.7455507508808039E-2</v>
      </c>
      <c r="X759" s="125">
        <v>0.11122619463070628</v>
      </c>
      <c r="AE759" s="13"/>
    </row>
    <row r="760" spans="1:31" x14ac:dyDescent="0.2">
      <c r="Q760" s="122"/>
      <c r="R760" s="125" t="s">
        <v>736</v>
      </c>
      <c r="S760" s="125">
        <v>21809.787665540302</v>
      </c>
      <c r="T760" s="125">
        <v>18626.273868429991</v>
      </c>
      <c r="U760" s="125">
        <v>21787.488348835293</v>
      </c>
      <c r="V760" s="125">
        <v>0.13272041952843591</v>
      </c>
      <c r="W760" s="125">
        <v>9.8598235965967243E-2</v>
      </c>
      <c r="X760" s="125">
        <v>0.11615908735300921</v>
      </c>
      <c r="AE760" s="13"/>
    </row>
    <row r="761" spans="1:31" x14ac:dyDescent="0.2">
      <c r="Q761" s="122"/>
      <c r="AE761" s="13"/>
    </row>
    <row r="762" spans="1:31" x14ac:dyDescent="0.2">
      <c r="Q762" s="122"/>
      <c r="AE762" s="13"/>
    </row>
    <row r="763" spans="1:31" x14ac:dyDescent="0.2">
      <c r="Q763" s="122"/>
      <c r="AE763" s="13"/>
    </row>
    <row r="764" spans="1:31" x14ac:dyDescent="0.2">
      <c r="A764" s="12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</row>
    <row r="765" spans="1:31" x14ac:dyDescent="0.2">
      <c r="Q765" s="122"/>
      <c r="AE765" s="13"/>
    </row>
    <row r="766" spans="1:31" x14ac:dyDescent="0.2">
      <c r="A766" s="124" t="s">
        <v>742</v>
      </c>
      <c r="Q766" s="122"/>
      <c r="R766" s="125" t="s">
        <v>623</v>
      </c>
      <c r="S766" s="125"/>
      <c r="T766" s="125">
        <v>2019</v>
      </c>
      <c r="U766" s="125">
        <v>2018</v>
      </c>
      <c r="V766" s="125">
        <v>2017</v>
      </c>
      <c r="W766" s="125">
        <v>2016</v>
      </c>
      <c r="X766" s="125">
        <v>2015</v>
      </c>
      <c r="AE766" s="13"/>
    </row>
    <row r="767" spans="1:31" x14ac:dyDescent="0.2">
      <c r="Q767" s="122"/>
      <c r="R767" s="125"/>
      <c r="S767" s="125"/>
      <c r="T767" s="125"/>
      <c r="U767" s="125"/>
      <c r="V767" s="125"/>
      <c r="W767" s="125"/>
      <c r="X767" s="125"/>
      <c r="AE767" s="13"/>
    </row>
    <row r="768" spans="1:31" x14ac:dyDescent="0.2">
      <c r="Q768" s="122"/>
      <c r="R768" s="125" t="s">
        <v>743</v>
      </c>
      <c r="S768" s="125"/>
      <c r="T768" s="125">
        <v>4049.7365160622094</v>
      </c>
      <c r="U768" s="125">
        <v>5021.5081061330839</v>
      </c>
      <c r="V768" s="125">
        <v>5177.1252695552339</v>
      </c>
      <c r="W768" s="125">
        <v>5247.0651726669257</v>
      </c>
      <c r="X768" s="125">
        <v>5262.1519268399998</v>
      </c>
      <c r="AE768" s="13"/>
    </row>
    <row r="769" spans="1:31" x14ac:dyDescent="0.2">
      <c r="Q769" s="122"/>
      <c r="R769" s="125" t="s">
        <v>744</v>
      </c>
      <c r="S769" s="125"/>
      <c r="T769" s="125">
        <v>981.64912299999969</v>
      </c>
      <c r="U769" s="125">
        <v>579.19410216999938</v>
      </c>
      <c r="V769" s="125">
        <v>445.77563793000019</v>
      </c>
      <c r="W769" s="125">
        <v>722.41011184000035</v>
      </c>
      <c r="X769" s="125">
        <v>1441.5787137900004</v>
      </c>
      <c r="AE769" s="13"/>
    </row>
    <row r="770" spans="1:31" x14ac:dyDescent="0.2">
      <c r="Q770" s="122"/>
      <c r="R770" s="125" t="s">
        <v>745</v>
      </c>
      <c r="S770" s="125"/>
      <c r="T770" s="125">
        <v>-48.178962369999965</v>
      </c>
      <c r="U770" s="125">
        <v>-7.0706739100001288</v>
      </c>
      <c r="V770" s="125">
        <v>-235.88285823000012</v>
      </c>
      <c r="W770" s="125">
        <v>166.30711752912205</v>
      </c>
      <c r="X770" s="125">
        <v>-665.1051310276298</v>
      </c>
      <c r="AE770" s="13"/>
    </row>
    <row r="771" spans="1:31" x14ac:dyDescent="0.2">
      <c r="Q771" s="122"/>
      <c r="R771" s="125" t="s">
        <v>746</v>
      </c>
      <c r="S771" s="125"/>
      <c r="T771" s="125">
        <v>-906.52844874000016</v>
      </c>
      <c r="U771" s="125">
        <v>-992.06726685000024</v>
      </c>
      <c r="V771" s="125">
        <v>-1011.2976932099999</v>
      </c>
      <c r="W771" s="125">
        <v>-827.5630477200001</v>
      </c>
      <c r="X771" s="125">
        <v>-394.65964341000011</v>
      </c>
      <c r="AE771" s="13"/>
    </row>
    <row r="772" spans="1:31" x14ac:dyDescent="0.2">
      <c r="Q772" s="122"/>
      <c r="R772" s="125" t="s">
        <v>747</v>
      </c>
      <c r="S772" s="125"/>
      <c r="T772" s="125">
        <v>4076.6782279522095</v>
      </c>
      <c r="U772" s="125">
        <v>4601.5642675430827</v>
      </c>
      <c r="V772" s="125">
        <v>4375.7203560452335</v>
      </c>
      <c r="W772" s="125">
        <v>5308.2193543160483</v>
      </c>
      <c r="X772" s="125">
        <v>5643.9658661923704</v>
      </c>
      <c r="AE772" s="13"/>
    </row>
    <row r="773" spans="1:31" x14ac:dyDescent="0.2">
      <c r="Q773" s="122"/>
      <c r="R773" s="125" t="s">
        <v>56</v>
      </c>
      <c r="S773" s="125"/>
      <c r="T773" s="125">
        <v>-43.482466970000004</v>
      </c>
      <c r="U773" s="125">
        <v>-69.614343079999998</v>
      </c>
      <c r="V773" s="125">
        <v>-37.707909980000004</v>
      </c>
      <c r="W773" s="125">
        <v>-46.17590882999999</v>
      </c>
      <c r="X773" s="125">
        <v>-48.687250589999998</v>
      </c>
      <c r="AE773" s="13"/>
    </row>
    <row r="774" spans="1:31" x14ac:dyDescent="0.2">
      <c r="Q774" s="122"/>
      <c r="R774" s="125" t="s">
        <v>748</v>
      </c>
      <c r="S774" s="125"/>
      <c r="T774" s="125">
        <v>4033.1957609822093</v>
      </c>
      <c r="U774" s="125">
        <v>4531.9499244630824</v>
      </c>
      <c r="V774" s="125">
        <v>4338.0124460652332</v>
      </c>
      <c r="W774" s="125">
        <v>5262.0434454860488</v>
      </c>
      <c r="X774" s="125">
        <v>5595.2786156023703</v>
      </c>
      <c r="AE774" s="13"/>
    </row>
    <row r="775" spans="1:31" x14ac:dyDescent="0.2">
      <c r="Q775" s="122"/>
      <c r="R775" s="125" t="s">
        <v>190</v>
      </c>
      <c r="S775" s="125"/>
      <c r="T775" s="125">
        <v>-405.91583623496621</v>
      </c>
      <c r="U775" s="125">
        <v>-577.78585961608451</v>
      </c>
      <c r="V775" s="125">
        <v>-522.11170099323465</v>
      </c>
      <c r="W775" s="125">
        <v>-494.83384622604899</v>
      </c>
      <c r="X775" s="125">
        <v>-408.99563404237</v>
      </c>
      <c r="AE775" s="13"/>
    </row>
    <row r="776" spans="1:31" x14ac:dyDescent="0.2">
      <c r="Q776" s="122"/>
      <c r="R776" s="125" t="s">
        <v>749</v>
      </c>
      <c r="S776" s="125"/>
      <c r="T776" s="125">
        <v>3627.2799247472431</v>
      </c>
      <c r="U776" s="125">
        <v>3954.1640648469979</v>
      </c>
      <c r="V776" s="125">
        <v>3815.9007450719987</v>
      </c>
      <c r="W776" s="125">
        <v>4767.2095992599998</v>
      </c>
      <c r="X776" s="125">
        <v>5186.2829815600007</v>
      </c>
      <c r="AE776" s="13"/>
    </row>
    <row r="777" spans="1:31" x14ac:dyDescent="0.2">
      <c r="Q777" s="122"/>
      <c r="AE777" s="13"/>
    </row>
    <row r="778" spans="1:31" x14ac:dyDescent="0.2">
      <c r="Q778" s="122"/>
      <c r="AE778" s="13"/>
    </row>
    <row r="779" spans="1:31" x14ac:dyDescent="0.2">
      <c r="Q779" s="122"/>
      <c r="AE779" s="13"/>
    </row>
    <row r="780" spans="1:31" x14ac:dyDescent="0.2">
      <c r="A780" s="12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</row>
    <row r="781" spans="1:31" x14ac:dyDescent="0.2">
      <c r="Q781" s="122"/>
      <c r="AE781" s="13"/>
    </row>
    <row r="782" spans="1:31" x14ac:dyDescent="0.2">
      <c r="A782" s="124" t="s">
        <v>750</v>
      </c>
      <c r="Q782" s="122"/>
      <c r="R782" s="125"/>
      <c r="S782" s="125"/>
      <c r="T782" s="125">
        <v>2019</v>
      </c>
      <c r="U782" s="125">
        <v>2018</v>
      </c>
      <c r="V782" s="125">
        <v>2017</v>
      </c>
      <c r="W782" s="125">
        <v>2016</v>
      </c>
      <c r="X782" s="125">
        <v>2015</v>
      </c>
      <c r="AE782" s="13"/>
    </row>
    <row r="783" spans="1:31" x14ac:dyDescent="0.2">
      <c r="Q783" s="122"/>
      <c r="R783" s="125"/>
      <c r="S783" s="125"/>
      <c r="T783" s="125"/>
      <c r="U783" s="125"/>
      <c r="V783" s="125"/>
      <c r="W783" s="125"/>
      <c r="X783" s="125"/>
      <c r="AE783" s="13"/>
    </row>
    <row r="784" spans="1:31" x14ac:dyDescent="0.2">
      <c r="Q784" s="122"/>
      <c r="R784" s="125" t="s">
        <v>751</v>
      </c>
      <c r="S784" s="125"/>
      <c r="T784" s="125">
        <v>164328.80542445002</v>
      </c>
      <c r="U784" s="125">
        <v>188910.82173306</v>
      </c>
      <c r="V784" s="125">
        <v>187565.94023003001</v>
      </c>
      <c r="W784" s="125">
        <v>185674.01811279001</v>
      </c>
      <c r="X784" s="125">
        <v>178521.57819792998</v>
      </c>
      <c r="AE784" s="13"/>
    </row>
    <row r="785" spans="17:31" x14ac:dyDescent="0.2">
      <c r="Q785" s="122"/>
      <c r="R785" s="125" t="s">
        <v>752</v>
      </c>
      <c r="S785" s="125"/>
      <c r="T785" s="125">
        <v>2.2929117826615903E-2</v>
      </c>
      <c r="U785" s="125">
        <v>2.6676324361602274E-2</v>
      </c>
      <c r="V785" s="125">
        <v>2.7741538138315064E-2</v>
      </c>
      <c r="W785" s="125">
        <v>2.8814544853476474E-2</v>
      </c>
      <c r="X785" s="125">
        <v>3.000520228461084E-2</v>
      </c>
      <c r="AE785" s="13"/>
    </row>
    <row r="786" spans="17:31" x14ac:dyDescent="0.2">
      <c r="Q786" s="122"/>
      <c r="R786" s="125" t="s">
        <v>753</v>
      </c>
      <c r="S786" s="125"/>
      <c r="T786" s="125">
        <v>2.2835466074047246E-2</v>
      </c>
      <c r="U786" s="125">
        <v>2.4075589169687606E-2</v>
      </c>
      <c r="V786" s="125">
        <v>2.3245166274939832E-2</v>
      </c>
      <c r="W786" s="125">
        <v>2.8896798856385086E-2</v>
      </c>
      <c r="X786" s="125">
        <v>3.1904716745935029E-2</v>
      </c>
      <c r="AE786" s="13"/>
    </row>
    <row r="787" spans="17:31" x14ac:dyDescent="0.2">
      <c r="Q787" s="122"/>
      <c r="R787" s="125" t="s">
        <v>754</v>
      </c>
      <c r="S787" s="125"/>
      <c r="T787" s="125">
        <v>2.0537219756093978E-2</v>
      </c>
      <c r="U787" s="125">
        <v>2.1006152124700906E-2</v>
      </c>
      <c r="V787" s="125">
        <v>2.0447439561479659E-2</v>
      </c>
      <c r="W787" s="125">
        <v>2.6179391774922896E-2</v>
      </c>
      <c r="X787" s="125">
        <v>2.9572591618500042E-2</v>
      </c>
      <c r="AE787" s="13"/>
    </row>
    <row r="788" spans="17:31" x14ac:dyDescent="0.2">
      <c r="Q788" s="122"/>
      <c r="R788" s="125" t="s">
        <v>755</v>
      </c>
      <c r="S788" s="125"/>
      <c r="T788" s="125">
        <v>186138.59308999026</v>
      </c>
      <c r="U788" s="125">
        <v>207537.09560149006</v>
      </c>
      <c r="V788" s="125">
        <v>209353.42857886528</v>
      </c>
      <c r="W788" s="125">
        <v>206137.99194727433</v>
      </c>
      <c r="X788" s="125">
        <v>197116.21214283438</v>
      </c>
      <c r="AE788" s="13"/>
    </row>
    <row r="789" spans="17:31" x14ac:dyDescent="0.2">
      <c r="Q789" s="122"/>
      <c r="R789" s="125" t="s">
        <v>740</v>
      </c>
      <c r="S789" s="125"/>
      <c r="T789" s="125">
        <v>21809.787665540236</v>
      </c>
      <c r="U789" s="125">
        <v>18626.273868430057</v>
      </c>
      <c r="V789" s="125">
        <v>21787.488348835264</v>
      </c>
      <c r="W789" s="125">
        <v>20463.973834484321</v>
      </c>
      <c r="X789" s="125">
        <v>18594.633944904403</v>
      </c>
      <c r="AE789" s="13"/>
    </row>
    <row r="790" spans="17:31" x14ac:dyDescent="0.2">
      <c r="Q790" s="122"/>
      <c r="R790" s="125" t="s">
        <v>756</v>
      </c>
      <c r="S790" s="125"/>
      <c r="T790" s="125">
        <v>3.674725425496627E-2</v>
      </c>
      <c r="U790" s="125">
        <v>8.9246137792906594E-3</v>
      </c>
      <c r="V790" s="125">
        <v>3.1389483186443183E-2</v>
      </c>
      <c r="W790" s="125">
        <v>3.5294883426220426E-2</v>
      </c>
      <c r="X790" s="125">
        <v>1.944319087917952E-2</v>
      </c>
      <c r="AE790" s="13"/>
    </row>
    <row r="791" spans="17:31" x14ac:dyDescent="0.2">
      <c r="Q791" s="122"/>
      <c r="R791" s="125" t="s">
        <v>757</v>
      </c>
      <c r="S791" s="125"/>
      <c r="T791" s="125">
        <v>3.6663221862034016E-2</v>
      </c>
      <c r="U791" s="125">
        <v>6.5759963208702997E-3</v>
      </c>
      <c r="V791" s="125">
        <v>2.7350153717561491E-2</v>
      </c>
      <c r="W791" s="125">
        <v>3.5369170427656256E-2</v>
      </c>
      <c r="X791" s="125">
        <v>2.1154099279195003E-2</v>
      </c>
      <c r="AE791" s="13"/>
    </row>
    <row r="792" spans="17:31" x14ac:dyDescent="0.2">
      <c r="Q792" s="122"/>
      <c r="R792" s="125" t="s">
        <v>758</v>
      </c>
      <c r="S792" s="125"/>
      <c r="T792" s="125">
        <v>3.4601037948243603E-2</v>
      </c>
      <c r="U792" s="125">
        <v>3.8041134110725085E-3</v>
      </c>
      <c r="V792" s="125">
        <v>2.4836807334534781E-2</v>
      </c>
      <c r="W792" s="125">
        <v>3.2914967390430261E-2</v>
      </c>
      <c r="X792" s="125">
        <v>1.9053534870943988E-2</v>
      </c>
      <c r="AE792" s="13"/>
    </row>
    <row r="793" spans="17:31" x14ac:dyDescent="0.2">
      <c r="Q793" s="122"/>
      <c r="AE793" s="13"/>
    </row>
    <row r="794" spans="17:31" x14ac:dyDescent="0.2">
      <c r="Q794" s="122"/>
      <c r="AE794" s="13"/>
    </row>
    <row r="795" spans="17:31" x14ac:dyDescent="0.2">
      <c r="Q795" s="122"/>
      <c r="AE795" s="13"/>
    </row>
    <row r="796" spans="17:31" x14ac:dyDescent="0.2">
      <c r="Q796" s="122"/>
      <c r="AE796" s="13"/>
    </row>
    <row r="797" spans="17:31" x14ac:dyDescent="0.2">
      <c r="Q797" s="122"/>
      <c r="AE797" s="13"/>
    </row>
    <row r="798" spans="17:31" x14ac:dyDescent="0.2">
      <c r="Q798" s="122"/>
      <c r="AE798" s="13"/>
    </row>
    <row r="799" spans="17:31" x14ac:dyDescent="0.2">
      <c r="Q799" s="122"/>
      <c r="AE799" s="13"/>
    </row>
    <row r="800" spans="17:31" x14ac:dyDescent="0.2">
      <c r="Q800" s="122"/>
      <c r="AE800" s="13"/>
    </row>
    <row r="801" spans="1:31" x14ac:dyDescent="0.2">
      <c r="Q801" s="122"/>
      <c r="AE801" s="13"/>
    </row>
    <row r="802" spans="1:31" x14ac:dyDescent="0.2">
      <c r="Q802" s="122"/>
      <c r="AE802" s="13"/>
    </row>
    <row r="803" spans="1:31" x14ac:dyDescent="0.2">
      <c r="A803" s="12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</row>
    <row r="804" spans="1:31" x14ac:dyDescent="0.2">
      <c r="Q804" s="122"/>
      <c r="AE804" s="13"/>
    </row>
    <row r="805" spans="1:31" x14ac:dyDescent="0.2">
      <c r="A805" s="124" t="s">
        <v>759</v>
      </c>
      <c r="Q805" s="122"/>
      <c r="R805" s="125"/>
      <c r="S805" s="125"/>
      <c r="T805" s="125" t="s">
        <v>760</v>
      </c>
      <c r="U805" s="125"/>
      <c r="V805" s="125" t="s">
        <v>761</v>
      </c>
      <c r="AE805" s="13"/>
    </row>
    <row r="806" spans="1:31" x14ac:dyDescent="0.2">
      <c r="Q806" s="122"/>
      <c r="R806" s="125" t="s">
        <v>762</v>
      </c>
      <c r="S806" s="125" t="s">
        <v>763</v>
      </c>
      <c r="T806" s="125" t="s">
        <v>764</v>
      </c>
      <c r="U806" s="125" t="s">
        <v>765</v>
      </c>
      <c r="V806" s="125" t="s">
        <v>766</v>
      </c>
      <c r="AE806" s="13"/>
    </row>
    <row r="807" spans="1:31" x14ac:dyDescent="0.2">
      <c r="Q807" s="122"/>
      <c r="R807" s="125">
        <v>2010</v>
      </c>
      <c r="S807" s="125">
        <v>4.8592071137458337E-2</v>
      </c>
      <c r="T807" s="125">
        <v>5.4504265676965424E-2</v>
      </c>
      <c r="U807" s="125">
        <v>5.9457703513456028E-2</v>
      </c>
      <c r="V807" s="125">
        <v>5.0512061546775198E-2</v>
      </c>
      <c r="AE807" s="13"/>
    </row>
    <row r="808" spans="1:31" x14ac:dyDescent="0.2">
      <c r="Q808" s="122"/>
      <c r="R808" s="125">
        <v>2011</v>
      </c>
      <c r="S808" s="125">
        <v>1.4372029751073212E-2</v>
      </c>
      <c r="T808" s="125">
        <v>-9.4433626781487146E-3</v>
      </c>
      <c r="U808" s="125">
        <v>-3.9295159250316347E-2</v>
      </c>
      <c r="V808" s="125">
        <v>5.6801574106048774E-2</v>
      </c>
      <c r="AE808" s="13"/>
    </row>
    <row r="809" spans="1:31" x14ac:dyDescent="0.2">
      <c r="Q809" s="122"/>
      <c r="R809" s="125">
        <v>2012</v>
      </c>
      <c r="S809" s="125">
        <v>8.0046676478015888E-2</v>
      </c>
      <c r="T809" s="125">
        <v>0.10005906456495262</v>
      </c>
      <c r="U809" s="125">
        <v>0.12634770553444441</v>
      </c>
      <c r="V809" s="125">
        <v>5.7957738422314532E-2</v>
      </c>
      <c r="AE809" s="13"/>
    </row>
    <row r="810" spans="1:31" x14ac:dyDescent="0.2">
      <c r="Q810" s="122"/>
      <c r="R810" s="125">
        <v>2013</v>
      </c>
      <c r="S810" s="125">
        <v>4.3563797621447353E-2</v>
      </c>
      <c r="T810" s="125">
        <v>7.6997936206983253E-2</v>
      </c>
      <c r="U810" s="125">
        <v>0.1233585109491635</v>
      </c>
      <c r="V810" s="125">
        <v>-1.7344754328598928E-3</v>
      </c>
      <c r="AE810" s="13"/>
    </row>
    <row r="811" spans="1:31" x14ac:dyDescent="0.2">
      <c r="Q811" s="122"/>
      <c r="R811" s="125">
        <v>2014</v>
      </c>
      <c r="S811" s="125">
        <v>9.6300645918966588E-2</v>
      </c>
      <c r="T811" s="125">
        <v>0.10795631582227205</v>
      </c>
      <c r="U811" s="125">
        <v>0.123724992511548</v>
      </c>
      <c r="V811" s="125">
        <v>8.6129506924798732E-2</v>
      </c>
      <c r="AE811" s="13"/>
    </row>
    <row r="812" spans="1:31" x14ac:dyDescent="0.2">
      <c r="Q812" s="122"/>
      <c r="R812" s="125">
        <v>2015</v>
      </c>
      <c r="S812" s="125">
        <v>4.6999999999999265E-3</v>
      </c>
      <c r="T812" s="125">
        <v>4.0000000000000036E-3</v>
      </c>
      <c r="U812" s="125">
        <v>9.9999999999988987E-4</v>
      </c>
      <c r="V812" s="125">
        <v>1.9053534870943988E-2</v>
      </c>
      <c r="AE812" s="13"/>
    </row>
    <row r="813" spans="1:31" x14ac:dyDescent="0.2">
      <c r="Q813" s="122"/>
      <c r="R813" s="125">
        <v>2016</v>
      </c>
      <c r="S813" s="125">
        <v>3.2049367970538478E-2</v>
      </c>
      <c r="T813" s="125">
        <v>4.2131474103585642E-2</v>
      </c>
      <c r="U813" s="125">
        <v>5.6143856143856086E-2</v>
      </c>
      <c r="V813" s="125">
        <v>3.2914967390430261E-2</v>
      </c>
      <c r="AE813" s="13"/>
    </row>
    <row r="814" spans="1:31" x14ac:dyDescent="0.2">
      <c r="Q814" s="122"/>
      <c r="R814" s="125">
        <v>2017</v>
      </c>
      <c r="S814" s="125">
        <v>5.8154113222104398E-2</v>
      </c>
      <c r="T814" s="125">
        <v>8.630411927745385E-2</v>
      </c>
      <c r="U814" s="125">
        <v>0.12504729474082477</v>
      </c>
      <c r="V814" s="125">
        <v>2.4836807334534781E-2</v>
      </c>
      <c r="AE814" s="13"/>
    </row>
    <row r="815" spans="1:31" x14ac:dyDescent="0.2">
      <c r="Q815" s="122"/>
      <c r="R815" s="125">
        <v>2018</v>
      </c>
      <c r="S815" s="125">
        <v>-3.0441122858184455E-2</v>
      </c>
      <c r="T815" s="125">
        <v>-4.4782685201478101E-2</v>
      </c>
      <c r="U815" s="125">
        <v>-6.3141079535900424E-2</v>
      </c>
      <c r="V815" s="125">
        <v>3.8041134110725085E-3</v>
      </c>
      <c r="AE815" s="13"/>
    </row>
    <row r="816" spans="1:31" x14ac:dyDescent="0.2">
      <c r="Q816" s="122"/>
      <c r="R816" s="125">
        <v>2019</v>
      </c>
      <c r="S816" s="125">
        <v>0.10330889264899423</v>
      </c>
      <c r="T816" s="125">
        <v>0.13871235147830885</v>
      </c>
      <c r="U816" s="125">
        <v>0.18585659158215906</v>
      </c>
      <c r="V816" s="125">
        <v>3.4601037948243603E-2</v>
      </c>
      <c r="AE816" s="13"/>
    </row>
    <row r="817" spans="1:31" x14ac:dyDescent="0.2">
      <c r="Q817" s="122"/>
      <c r="R817" s="125" t="s">
        <v>722</v>
      </c>
      <c r="S817" s="125">
        <v>4.5064647189041393E-2</v>
      </c>
      <c r="T817" s="125">
        <v>5.564394792508949E-2</v>
      </c>
      <c r="U817" s="125">
        <v>6.9850041618923497E-2</v>
      </c>
      <c r="V817" s="125">
        <v>3.6487686652230247E-2</v>
      </c>
      <c r="AE817" s="13"/>
    </row>
    <row r="818" spans="1:31" x14ac:dyDescent="0.2">
      <c r="Q818" s="122"/>
      <c r="R818" s="125" t="s">
        <v>767</v>
      </c>
      <c r="S818" s="125">
        <v>4.4299845839024687E-2</v>
      </c>
      <c r="T818" s="125">
        <v>5.4193911231177117E-2</v>
      </c>
      <c r="U818" s="125">
        <v>6.6979020875512774E-2</v>
      </c>
      <c r="V818" s="125">
        <v>3.6174419693233428E-2</v>
      </c>
      <c r="AE818" s="13"/>
    </row>
    <row r="819" spans="1:31" x14ac:dyDescent="0.2">
      <c r="Q819" s="122"/>
      <c r="AE819" s="13"/>
    </row>
    <row r="820" spans="1:31" x14ac:dyDescent="0.2">
      <c r="Q820" s="122"/>
      <c r="AE820" s="13"/>
    </row>
    <row r="821" spans="1:31" x14ac:dyDescent="0.2">
      <c r="Q821" s="122"/>
      <c r="AE821" s="13"/>
    </row>
    <row r="822" spans="1:31" x14ac:dyDescent="0.2">
      <c r="Q822" s="122"/>
      <c r="AE822" s="13"/>
    </row>
    <row r="823" spans="1:31" x14ac:dyDescent="0.2">
      <c r="A823" s="12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</row>
    <row r="824" spans="1:31" x14ac:dyDescent="0.2">
      <c r="Q824" s="122"/>
      <c r="AE824" s="13"/>
    </row>
    <row r="825" spans="1:31" x14ac:dyDescent="0.2">
      <c r="A825" s="124" t="s">
        <v>768</v>
      </c>
      <c r="Q825" s="122"/>
      <c r="R825" s="125" t="s">
        <v>732</v>
      </c>
      <c r="S825" s="125" t="s">
        <v>769</v>
      </c>
      <c r="T825" s="125" t="s">
        <v>770</v>
      </c>
      <c r="U825" s="125" t="s">
        <v>771</v>
      </c>
      <c r="V825" s="125" t="s">
        <v>772</v>
      </c>
      <c r="W825" s="125" t="s">
        <v>773</v>
      </c>
      <c r="X825" s="125" t="s">
        <v>774</v>
      </c>
      <c r="AE825" s="13"/>
    </row>
    <row r="826" spans="1:31" x14ac:dyDescent="0.2">
      <c r="Q826" s="122"/>
      <c r="R826" s="125"/>
      <c r="S826" s="125"/>
      <c r="T826" s="125"/>
      <c r="U826" s="125"/>
      <c r="V826" s="125"/>
      <c r="W826" s="125"/>
      <c r="X826" s="125"/>
      <c r="AE826" s="13"/>
    </row>
    <row r="827" spans="1:31" x14ac:dyDescent="0.2">
      <c r="Q827" s="122"/>
      <c r="R827" s="125" t="s">
        <v>7</v>
      </c>
      <c r="S827" s="125">
        <v>13423.223367000002</v>
      </c>
      <c r="T827" s="125">
        <v>3033.3117251199997</v>
      </c>
      <c r="U827" s="125">
        <v>8228.2675460600003</v>
      </c>
      <c r="V827" s="125">
        <v>8.4347083799997637</v>
      </c>
      <c r="W827" s="125">
        <v>1.0250892223404445E-3</v>
      </c>
      <c r="X827" s="125">
        <v>3.7245478752899268E-4</v>
      </c>
      <c r="AE827" s="13"/>
    </row>
    <row r="828" spans="1:31" x14ac:dyDescent="0.2">
      <c r="Q828" s="122"/>
      <c r="R828" s="125" t="s">
        <v>182</v>
      </c>
      <c r="S828" s="125">
        <v>104557.03036410002</v>
      </c>
      <c r="T828" s="125">
        <v>94620.044848599995</v>
      </c>
      <c r="U828" s="125">
        <v>99588.537606350001</v>
      </c>
      <c r="V828" s="125">
        <v>2088.40977195</v>
      </c>
      <c r="W828" s="125">
        <v>2.0970382959181421E-2</v>
      </c>
      <c r="X828" s="125">
        <v>2.3012674447550403E-2</v>
      </c>
      <c r="AE828" s="13"/>
    </row>
    <row r="829" spans="1:31" x14ac:dyDescent="0.2">
      <c r="Q829" s="122"/>
      <c r="R829" s="125" t="s">
        <v>184</v>
      </c>
      <c r="S829" s="125">
        <v>27992.760561310002</v>
      </c>
      <c r="T829" s="125">
        <v>24286.126074200001</v>
      </c>
      <c r="U829" s="125">
        <v>26139.443317755002</v>
      </c>
      <c r="V829" s="125">
        <v>938.48908090000009</v>
      </c>
      <c r="W829" s="125">
        <v>3.5903177795012148E-2</v>
      </c>
      <c r="X829" s="125">
        <v>4.2105403646875324E-2</v>
      </c>
      <c r="AE829" s="13"/>
    </row>
    <row r="830" spans="1:31" x14ac:dyDescent="0.2">
      <c r="Q830" s="122"/>
      <c r="R830" s="125" t="s">
        <v>186</v>
      </c>
      <c r="S830" s="125">
        <v>20908.579368490002</v>
      </c>
      <c r="T830" s="125">
        <v>19315.18680395</v>
      </c>
      <c r="U830" s="125">
        <v>20111.883086220001</v>
      </c>
      <c r="V830" s="125">
        <v>331.42873844000002</v>
      </c>
      <c r="W830" s="125">
        <v>1.6479249457604695E-2</v>
      </c>
      <c r="X830" s="125">
        <v>1.7940007435615368E-2</v>
      </c>
      <c r="AE830" s="13"/>
    </row>
    <row r="831" spans="1:31" x14ac:dyDescent="0.2">
      <c r="Q831" s="122"/>
      <c r="R831" s="125" t="s">
        <v>188</v>
      </c>
      <c r="S831" s="125">
        <v>22029.228072159978</v>
      </c>
      <c r="T831" s="125">
        <v>23074.135972580025</v>
      </c>
      <c r="U831" s="125">
        <v>22551.682022370002</v>
      </c>
      <c r="V831" s="125">
        <v>682.97421639220966</v>
      </c>
      <c r="W831" s="125">
        <v>3.0284845969127162E-2</v>
      </c>
      <c r="X831" s="125">
        <v>4.5427791966394307E-2</v>
      </c>
      <c r="AE831" s="13"/>
    </row>
    <row r="832" spans="1:31" x14ac:dyDescent="0.2">
      <c r="Q832" s="122"/>
      <c r="R832" s="125" t="s">
        <v>712</v>
      </c>
      <c r="S832" s="125">
        <v>188910.82173306</v>
      </c>
      <c r="T832" s="125">
        <v>164328.80542445002</v>
      </c>
      <c r="U832" s="125">
        <v>176619.81357875501</v>
      </c>
      <c r="V832" s="125">
        <v>4049.7365160622094</v>
      </c>
      <c r="W832" s="125">
        <v>2.2929117826615903E-2</v>
      </c>
      <c r="X832" s="125">
        <v>2.6676324361602274E-2</v>
      </c>
      <c r="AE832" s="13"/>
    </row>
    <row r="833" spans="1:31" x14ac:dyDescent="0.2">
      <c r="Q833" s="122"/>
      <c r="AE833" s="13"/>
    </row>
    <row r="834" spans="1:31" x14ac:dyDescent="0.2">
      <c r="Q834" s="122"/>
      <c r="AE834" s="13"/>
    </row>
    <row r="835" spans="1:31" x14ac:dyDescent="0.2">
      <c r="Q835" s="122"/>
      <c r="AE835" s="13"/>
    </row>
    <row r="836" spans="1:31" x14ac:dyDescent="0.2">
      <c r="Q836" s="122"/>
      <c r="AE836" s="13"/>
    </row>
    <row r="837" spans="1:31" x14ac:dyDescent="0.2">
      <c r="Q837" s="122"/>
      <c r="AE837" s="13"/>
    </row>
    <row r="838" spans="1:31" x14ac:dyDescent="0.2">
      <c r="A838" s="12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</row>
    <row r="839" spans="1:31" x14ac:dyDescent="0.2">
      <c r="Q839" s="122"/>
      <c r="AE839" s="13"/>
    </row>
    <row r="840" spans="1:31" x14ac:dyDescent="0.2">
      <c r="A840" s="124" t="s">
        <v>775</v>
      </c>
      <c r="Q840" s="122"/>
      <c r="R840" s="125" t="s">
        <v>623</v>
      </c>
      <c r="S840" s="125">
        <v>2019</v>
      </c>
      <c r="T840" s="125">
        <v>2018</v>
      </c>
      <c r="U840" s="125">
        <v>2017</v>
      </c>
      <c r="V840" s="125">
        <v>2016</v>
      </c>
      <c r="W840" s="125">
        <v>2015</v>
      </c>
      <c r="AE840" s="13"/>
    </row>
    <row r="841" spans="1:31" x14ac:dyDescent="0.2">
      <c r="Q841" s="122"/>
      <c r="R841" s="125"/>
      <c r="S841" s="125"/>
      <c r="T841" s="125"/>
      <c r="U841" s="125"/>
      <c r="V841" s="125"/>
      <c r="W841" s="125"/>
      <c r="AE841" s="13"/>
    </row>
    <row r="842" spans="1:31" x14ac:dyDescent="0.2">
      <c r="Q842" s="122"/>
      <c r="R842" s="125" t="s">
        <v>776</v>
      </c>
      <c r="S842" s="125">
        <v>2305.1284557332706</v>
      </c>
      <c r="T842" s="125">
        <v>2478.943125837051</v>
      </c>
      <c r="U842" s="125">
        <v>2463.181732318063</v>
      </c>
      <c r="V842" s="125">
        <v>2528.4648872734178</v>
      </c>
      <c r="W842" s="125">
        <v>2594.2703112581726</v>
      </c>
      <c r="AE842" s="13"/>
    </row>
    <row r="843" spans="1:31" x14ac:dyDescent="0.2">
      <c r="Q843" s="122"/>
      <c r="R843" s="125" t="s">
        <v>777</v>
      </c>
      <c r="S843" s="125">
        <v>-1579.9651124406939</v>
      </c>
      <c r="T843" s="125">
        <v>-1634.873372257249</v>
      </c>
      <c r="U843" s="125">
        <v>-1454.2340173911332</v>
      </c>
      <c r="V843" s="125">
        <v>-1452.3171403959352</v>
      </c>
      <c r="W843" s="125">
        <v>-1417.9318641056479</v>
      </c>
      <c r="AE843" s="13"/>
    </row>
    <row r="844" spans="1:31" x14ac:dyDescent="0.2">
      <c r="Q844" s="122"/>
      <c r="R844" s="125" t="s">
        <v>629</v>
      </c>
      <c r="S844" s="125">
        <v>725.16334329257666</v>
      </c>
      <c r="T844" s="125">
        <v>844.06975357980195</v>
      </c>
      <c r="U844" s="125">
        <v>1008.9477149269298</v>
      </c>
      <c r="V844" s="125">
        <v>1076.1477468774826</v>
      </c>
      <c r="W844" s="125">
        <v>1176.3384471525246</v>
      </c>
      <c r="AE844" s="13"/>
    </row>
    <row r="845" spans="1:31" x14ac:dyDescent="0.2">
      <c r="Q845" s="122"/>
      <c r="AE845" s="13"/>
    </row>
    <row r="846" spans="1:31" x14ac:dyDescent="0.2">
      <c r="Q846" s="122"/>
      <c r="AE846" s="13"/>
    </row>
    <row r="847" spans="1:31" x14ac:dyDescent="0.2">
      <c r="Q847" s="122"/>
      <c r="AE847" s="13"/>
    </row>
    <row r="848" spans="1:31" x14ac:dyDescent="0.2">
      <c r="A848" s="12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</row>
    <row r="849" spans="1:31" x14ac:dyDescent="0.2">
      <c r="Q849" s="122"/>
      <c r="AE849" s="13"/>
    </row>
    <row r="850" spans="1:31" x14ac:dyDescent="0.2">
      <c r="A850" s="124" t="s">
        <v>778</v>
      </c>
      <c r="Q850" s="122"/>
      <c r="R850" s="125" t="s">
        <v>623</v>
      </c>
      <c r="S850" s="125">
        <v>2019</v>
      </c>
      <c r="T850" s="125">
        <v>2018</v>
      </c>
      <c r="U850" s="125">
        <v>2017</v>
      </c>
      <c r="V850" s="125">
        <v>2016</v>
      </c>
      <c r="W850" s="125">
        <v>2015</v>
      </c>
      <c r="AE850" s="13"/>
    </row>
    <row r="851" spans="1:31" x14ac:dyDescent="0.2">
      <c r="Q851" s="122"/>
      <c r="R851" s="125"/>
      <c r="S851" s="125"/>
      <c r="T851" s="125"/>
      <c r="U851" s="125"/>
      <c r="V851" s="125"/>
      <c r="W851" s="125"/>
      <c r="AE851" s="13"/>
    </row>
    <row r="852" spans="1:31" x14ac:dyDescent="0.2">
      <c r="Q852" s="122"/>
      <c r="R852" s="125" t="s">
        <v>17</v>
      </c>
      <c r="S852" s="125">
        <v>2305.1284557332706</v>
      </c>
      <c r="T852" s="125">
        <v>2478.943125837051</v>
      </c>
      <c r="U852" s="125">
        <v>2463.181732318063</v>
      </c>
      <c r="V852" s="125">
        <v>2528.4648872734178</v>
      </c>
      <c r="W852" s="125">
        <v>2594.2703112581726</v>
      </c>
      <c r="AE852" s="13"/>
    </row>
    <row r="853" spans="1:31" x14ac:dyDescent="0.2">
      <c r="Q853" s="122"/>
      <c r="R853" s="125" t="s">
        <v>779</v>
      </c>
      <c r="S853" s="125">
        <v>-7.0116441273774366E-2</v>
      </c>
      <c r="T853" s="125">
        <v>6.3987944178829359E-3</v>
      </c>
      <c r="U853" s="125">
        <v>-2.5819284769959094E-2</v>
      </c>
      <c r="V853" s="125">
        <v>-2.5365677469762371E-2</v>
      </c>
      <c r="W853" s="125">
        <v>-1.1196596272025072E-2</v>
      </c>
      <c r="AE853" s="13"/>
    </row>
    <row r="854" spans="1:31" x14ac:dyDescent="0.2">
      <c r="Q854" s="122"/>
      <c r="R854" s="125" t="s">
        <v>780</v>
      </c>
      <c r="S854" s="125">
        <v>-1579.9651124406939</v>
      </c>
      <c r="T854" s="125">
        <v>-1634.873372257249</v>
      </c>
      <c r="U854" s="125">
        <v>-1454.2340173911332</v>
      </c>
      <c r="V854" s="125">
        <v>-1452.3171403959352</v>
      </c>
      <c r="W854" s="125">
        <v>-1417.9318641056479</v>
      </c>
      <c r="AE854" s="13"/>
    </row>
    <row r="855" spans="1:31" x14ac:dyDescent="0.2">
      <c r="Q855" s="122"/>
      <c r="R855" s="125" t="s">
        <v>779</v>
      </c>
      <c r="S855" s="125">
        <v>-3.358563467257647E-2</v>
      </c>
      <c r="T855" s="125">
        <v>0.12421615276898779</v>
      </c>
      <c r="U855" s="125">
        <v>1.31987493769814E-3</v>
      </c>
      <c r="V855" s="125">
        <v>2.4250302261156653E-2</v>
      </c>
      <c r="W855" s="125">
        <v>1.6707694740101253E-2</v>
      </c>
      <c r="AE855" s="13"/>
    </row>
    <row r="856" spans="1:31" x14ac:dyDescent="0.2">
      <c r="Q856" s="122"/>
      <c r="R856" s="125" t="s">
        <v>781</v>
      </c>
      <c r="S856" s="125">
        <v>725.16334329257666</v>
      </c>
      <c r="T856" s="125">
        <v>844.06975357980195</v>
      </c>
      <c r="U856" s="125">
        <v>1008.9477149269298</v>
      </c>
      <c r="V856" s="125">
        <v>1076.1477468774826</v>
      </c>
      <c r="W856" s="125">
        <v>1176.3384471525246</v>
      </c>
      <c r="AE856" s="13"/>
    </row>
    <row r="857" spans="1:31" x14ac:dyDescent="0.2">
      <c r="Q857" s="122"/>
      <c r="R857" s="125" t="s">
        <v>779</v>
      </c>
      <c r="S857" s="125">
        <v>-0.14087272975121878</v>
      </c>
      <c r="T857" s="125">
        <v>-0.16341576367916022</v>
      </c>
      <c r="U857" s="125">
        <v>-6.2444986894725552E-2</v>
      </c>
      <c r="V857" s="125">
        <v>-8.5171661708045132E-2</v>
      </c>
      <c r="W857" s="125">
        <v>-4.2861116515033437E-2</v>
      </c>
      <c r="AE857" s="13"/>
    </row>
    <row r="858" spans="1:31" x14ac:dyDescent="0.2">
      <c r="Q858" s="122"/>
      <c r="R858" s="125" t="s">
        <v>782</v>
      </c>
      <c r="S858" s="125">
        <v>-84.834903948786291</v>
      </c>
      <c r="T858" s="125">
        <v>109.44287589378912</v>
      </c>
      <c r="U858" s="125">
        <v>35.550593878215906</v>
      </c>
      <c r="V858" s="125">
        <v>36.574723779143966</v>
      </c>
      <c r="W858" s="125">
        <v>-5.153804960650767</v>
      </c>
      <c r="AE858" s="13"/>
    </row>
    <row r="859" spans="1:31" x14ac:dyDescent="0.2">
      <c r="Q859" s="122"/>
      <c r="R859" s="125" t="s">
        <v>779</v>
      </c>
      <c r="S859" s="125">
        <v>-1.7751523637876248</v>
      </c>
      <c r="T859" s="125">
        <v>2.0785104819543303</v>
      </c>
      <c r="U859" s="125">
        <v>-2.8001028992378885E-2</v>
      </c>
      <c r="V859" s="125">
        <v>-8.0966449173749311</v>
      </c>
      <c r="W859" s="125">
        <v>-0.94712160353971164</v>
      </c>
      <c r="AE859" s="13"/>
    </row>
    <row r="860" spans="1:31" x14ac:dyDescent="0.2">
      <c r="Q860" s="122"/>
      <c r="R860" s="125" t="s">
        <v>783</v>
      </c>
      <c r="S860" s="125">
        <v>640.32843934379036</v>
      </c>
      <c r="T860" s="125">
        <v>953.51262947359112</v>
      </c>
      <c r="U860" s="125">
        <v>1044.4983088051458</v>
      </c>
      <c r="V860" s="125">
        <v>1112.7224706566267</v>
      </c>
      <c r="W860" s="125">
        <v>1171.1846421918738</v>
      </c>
      <c r="AE860" s="13"/>
    </row>
    <row r="861" spans="1:31" x14ac:dyDescent="0.2">
      <c r="Q861" s="122"/>
      <c r="R861" s="125" t="s">
        <v>779</v>
      </c>
      <c r="S861" s="125">
        <v>-0.32845311163073043</v>
      </c>
      <c r="T861" s="125">
        <v>-8.7109455864641694E-2</v>
      </c>
      <c r="U861" s="125">
        <v>-6.1312828356221871E-2</v>
      </c>
      <c r="V861" s="125">
        <v>-4.9917126155133884E-2</v>
      </c>
      <c r="W861" s="125">
        <v>3.5026682910470841E-2</v>
      </c>
      <c r="AE861" s="13"/>
    </row>
    <row r="862" spans="1:31" x14ac:dyDescent="0.2">
      <c r="Q862" s="122"/>
      <c r="R862" s="125" t="s">
        <v>784</v>
      </c>
      <c r="S862" s="125">
        <v>0.72221572392151168</v>
      </c>
      <c r="T862" s="125">
        <v>0.61535518119173316</v>
      </c>
      <c r="U862" s="125">
        <v>0.57595564505011809</v>
      </c>
      <c r="V862" s="125">
        <v>0.5599217231541086</v>
      </c>
      <c r="W862" s="125">
        <v>0.54854949497384065</v>
      </c>
      <c r="AE862" s="13"/>
    </row>
    <row r="863" spans="1:31" x14ac:dyDescent="0.2">
      <c r="Q863" s="122"/>
      <c r="AE863" s="13"/>
    </row>
    <row r="864" spans="1:31" x14ac:dyDescent="0.2">
      <c r="Q864" s="122"/>
      <c r="AE864" s="13"/>
    </row>
    <row r="865" spans="1:31" x14ac:dyDescent="0.2">
      <c r="Q865" s="122"/>
      <c r="AE865" s="13"/>
    </row>
    <row r="866" spans="1:31" x14ac:dyDescent="0.2">
      <c r="Q866" s="122"/>
      <c r="AE866" s="13"/>
    </row>
    <row r="867" spans="1:31" x14ac:dyDescent="0.2">
      <c r="Q867" s="122"/>
      <c r="AE867" s="13"/>
    </row>
    <row r="868" spans="1:31" x14ac:dyDescent="0.2">
      <c r="Q868" s="122"/>
      <c r="AE868" s="13"/>
    </row>
    <row r="869" spans="1:31" x14ac:dyDescent="0.2">
      <c r="Q869" s="122"/>
      <c r="AE869" s="13"/>
    </row>
    <row r="870" spans="1:31" x14ac:dyDescent="0.2">
      <c r="Q870" s="122"/>
      <c r="AE870" s="13"/>
    </row>
    <row r="871" spans="1:31" x14ac:dyDescent="0.2">
      <c r="A871" s="12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</row>
    <row r="872" spans="1:31" x14ac:dyDescent="0.2">
      <c r="Q872" s="122"/>
      <c r="AE872" s="13"/>
    </row>
    <row r="873" spans="1:31" x14ac:dyDescent="0.2">
      <c r="A873" s="124" t="s">
        <v>785</v>
      </c>
      <c r="Q873" s="122"/>
      <c r="R873" s="125" t="s">
        <v>623</v>
      </c>
      <c r="S873" s="125">
        <v>2019</v>
      </c>
      <c r="T873" s="125">
        <v>2018</v>
      </c>
      <c r="U873" s="125">
        <v>2017</v>
      </c>
      <c r="V873" s="125">
        <v>2016</v>
      </c>
      <c r="W873" s="125">
        <v>2015</v>
      </c>
      <c r="AE873" s="13"/>
    </row>
    <row r="874" spans="1:31" x14ac:dyDescent="0.2">
      <c r="Q874" s="122"/>
      <c r="R874" s="125"/>
      <c r="S874" s="125"/>
      <c r="T874" s="125"/>
      <c r="U874" s="125"/>
      <c r="V874" s="125"/>
      <c r="W874" s="125"/>
      <c r="AE874" s="13"/>
    </row>
    <row r="875" spans="1:31" x14ac:dyDescent="0.2">
      <c r="Q875" s="122"/>
      <c r="R875" s="125" t="s">
        <v>786</v>
      </c>
      <c r="S875" s="125">
        <v>731.99581407086328</v>
      </c>
      <c r="T875" s="125">
        <v>746.60062094903969</v>
      </c>
      <c r="U875" s="125">
        <v>753.79355924565652</v>
      </c>
      <c r="V875" s="125">
        <v>753.7485205090062</v>
      </c>
      <c r="W875" s="125">
        <v>756.93542787723027</v>
      </c>
      <c r="AE875" s="13"/>
    </row>
    <row r="876" spans="1:31" x14ac:dyDescent="0.2">
      <c r="Q876" s="122"/>
      <c r="R876" s="125" t="s">
        <v>787</v>
      </c>
      <c r="S876" s="125">
        <v>-764.948002520415</v>
      </c>
      <c r="T876" s="125">
        <v>-785.74865119336471</v>
      </c>
      <c r="U876" s="125">
        <v>-773.21396594999578</v>
      </c>
      <c r="V876" s="125">
        <v>-756.72882028694687</v>
      </c>
      <c r="W876" s="125">
        <v>-796.6980255636671</v>
      </c>
      <c r="AE876" s="13"/>
    </row>
    <row r="877" spans="1:31" x14ac:dyDescent="0.2">
      <c r="Q877" s="122"/>
      <c r="R877" s="125" t="s">
        <v>630</v>
      </c>
      <c r="S877" s="125">
        <v>-32.952188449551727</v>
      </c>
      <c r="T877" s="125">
        <v>-39.148030244325014</v>
      </c>
      <c r="U877" s="125">
        <v>-19.420406704339257</v>
      </c>
      <c r="V877" s="125">
        <v>-2.9802997779406724</v>
      </c>
      <c r="W877" s="125">
        <v>-39.762597686436834</v>
      </c>
      <c r="AE877" s="13"/>
    </row>
    <row r="878" spans="1:31" x14ac:dyDescent="0.2">
      <c r="Q878" s="122"/>
      <c r="AE878" s="13"/>
    </row>
    <row r="879" spans="1:31" x14ac:dyDescent="0.2">
      <c r="Q879" s="122"/>
      <c r="AE879" s="13"/>
    </row>
    <row r="880" spans="1:31" x14ac:dyDescent="0.2">
      <c r="Q880" s="122"/>
      <c r="AE880" s="13"/>
    </row>
    <row r="881" spans="1:31" x14ac:dyDescent="0.2">
      <c r="A881" s="12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</row>
    <row r="882" spans="1:31" x14ac:dyDescent="0.2">
      <c r="Q882" s="122"/>
      <c r="AE882" s="13"/>
    </row>
    <row r="883" spans="1:31" x14ac:dyDescent="0.2">
      <c r="A883" s="124" t="s">
        <v>788</v>
      </c>
      <c r="Q883" s="122"/>
      <c r="R883" s="125"/>
      <c r="S883" s="125">
        <v>2019</v>
      </c>
      <c r="T883" s="125">
        <v>2018</v>
      </c>
      <c r="U883" s="125">
        <v>2017</v>
      </c>
      <c r="V883" s="125">
        <v>2016</v>
      </c>
      <c r="W883" s="125">
        <v>2015</v>
      </c>
      <c r="AE883" s="13"/>
    </row>
    <row r="884" spans="1:31" x14ac:dyDescent="0.2">
      <c r="Q884" s="122"/>
      <c r="R884" s="125" t="s">
        <v>11</v>
      </c>
      <c r="S884" s="125">
        <v>228873.81684998321</v>
      </c>
      <c r="T884" s="125">
        <v>245704.86910991574</v>
      </c>
      <c r="U884" s="125">
        <v>230281.37380051575</v>
      </c>
      <c r="V884" s="125">
        <v>231909.70685450005</v>
      </c>
      <c r="W884" s="125">
        <v>246924.583705</v>
      </c>
      <c r="AE884" s="13"/>
    </row>
    <row r="885" spans="1:31" x14ac:dyDescent="0.2">
      <c r="Q885" s="122"/>
      <c r="R885" s="125" t="s">
        <v>789</v>
      </c>
      <c r="S885" s="125">
        <v>129669.14817783784</v>
      </c>
      <c r="T885" s="125">
        <v>118741.83796948005</v>
      </c>
      <c r="U885" s="125">
        <v>114044.73325183892</v>
      </c>
      <c r="V885" s="125">
        <v>111715.43433303828</v>
      </c>
      <c r="W885" s="125">
        <v>107605.51062966289</v>
      </c>
      <c r="AE885" s="13"/>
    </row>
    <row r="886" spans="1:31" x14ac:dyDescent="0.2">
      <c r="Q886" s="122"/>
      <c r="R886" s="125" t="s">
        <v>790</v>
      </c>
      <c r="S886" s="125">
        <v>536377.19443695643</v>
      </c>
      <c r="T886" s="125">
        <v>550473.27995983057</v>
      </c>
      <c r="U886" s="125">
        <v>537319.21181388095</v>
      </c>
      <c r="V886" s="125">
        <v>522879.77808224474</v>
      </c>
      <c r="W886" s="125">
        <v>548489.41220894246</v>
      </c>
      <c r="AE886" s="13"/>
    </row>
    <row r="887" spans="1:31" x14ac:dyDescent="0.2">
      <c r="Q887" s="122"/>
      <c r="R887" s="125"/>
      <c r="S887" s="125"/>
      <c r="T887" s="125"/>
      <c r="U887" s="125"/>
      <c r="V887" s="125"/>
      <c r="W887" s="125"/>
      <c r="AE887" s="13"/>
    </row>
    <row r="888" spans="1:31" x14ac:dyDescent="0.2">
      <c r="Q888" s="122"/>
      <c r="R888" s="125" t="s">
        <v>791</v>
      </c>
      <c r="S888" s="125" vm="468">
        <v>94244.228559536117</v>
      </c>
      <c r="T888" s="125" vm="483">
        <v>106953.0681677698</v>
      </c>
      <c r="U888" s="125" vm="484">
        <v>99566.401877848533</v>
      </c>
      <c r="V888" s="125" vm="485">
        <v>105713.313182</v>
      </c>
      <c r="W888" s="125" vm="486">
        <v>107301.1999714</v>
      </c>
      <c r="AE888" s="13"/>
    </row>
    <row r="889" spans="1:31" x14ac:dyDescent="0.2">
      <c r="Q889" s="122"/>
      <c r="R889" s="125" t="s">
        <v>792</v>
      </c>
      <c r="S889" s="125" vm="469">
        <v>89191.201035500009</v>
      </c>
      <c r="T889" s="125" vm="487">
        <v>94586.224503730191</v>
      </c>
      <c r="U889" s="125" vm="488">
        <v>86125.114919151529</v>
      </c>
      <c r="V889" s="125" vm="489">
        <v>79947.899128500023</v>
      </c>
      <c r="W889" s="125" vm="490">
        <v>100286.93359619999</v>
      </c>
      <c r="AE889" s="13"/>
    </row>
    <row r="890" spans="1:31" x14ac:dyDescent="0.2">
      <c r="Q890" s="122"/>
      <c r="R890" s="125" t="s">
        <v>793</v>
      </c>
      <c r="S890" s="125" vm="470">
        <v>45438.387254947062</v>
      </c>
      <c r="T890" s="125" vm="491">
        <v>44165.576438415752</v>
      </c>
      <c r="U890" s="125" vm="492">
        <v>44589.857003515674</v>
      </c>
      <c r="V890" s="125" vm="493">
        <v>46248.494544000001</v>
      </c>
      <c r="W890" s="125" vm="494">
        <v>39336.45013740001</v>
      </c>
      <c r="AE890" s="13"/>
    </row>
    <row r="891" spans="1:31" x14ac:dyDescent="0.2">
      <c r="Q891" s="122"/>
      <c r="AE891" s="13"/>
    </row>
    <row r="892" spans="1:31" x14ac:dyDescent="0.2">
      <c r="Q892" s="122"/>
      <c r="AE892" s="13"/>
    </row>
    <row r="893" spans="1:31" x14ac:dyDescent="0.2">
      <c r="Q893" s="122"/>
      <c r="AE893" s="13"/>
    </row>
    <row r="894" spans="1:31" x14ac:dyDescent="0.2">
      <c r="Q894" s="122"/>
      <c r="AE894" s="13"/>
    </row>
    <row r="895" spans="1:31" x14ac:dyDescent="0.2">
      <c r="Q895" s="122"/>
      <c r="AE895" s="13"/>
    </row>
    <row r="896" spans="1:31" x14ac:dyDescent="0.2">
      <c r="Q896" s="122"/>
      <c r="AE896" s="13"/>
    </row>
    <row r="897" spans="1:31" x14ac:dyDescent="0.2">
      <c r="Q897" s="122"/>
      <c r="AE897" s="13"/>
    </row>
    <row r="898" spans="1:31" x14ac:dyDescent="0.2">
      <c r="Q898" s="122"/>
      <c r="AE898" s="13"/>
    </row>
    <row r="899" spans="1:31" x14ac:dyDescent="0.2">
      <c r="Q899" s="122"/>
      <c r="AE899" s="13"/>
    </row>
    <row r="900" spans="1:31" x14ac:dyDescent="0.2">
      <c r="Q900" s="122"/>
      <c r="AE900" s="13"/>
    </row>
    <row r="901" spans="1:31" x14ac:dyDescent="0.2">
      <c r="Q901" s="122"/>
      <c r="AE901" s="13"/>
    </row>
    <row r="902" spans="1:31" x14ac:dyDescent="0.2">
      <c r="Q902" s="122"/>
      <c r="AE902" s="13"/>
    </row>
    <row r="903" spans="1:31" x14ac:dyDescent="0.2">
      <c r="Q903" s="122"/>
      <c r="AE903" s="13"/>
    </row>
    <row r="904" spans="1:31" x14ac:dyDescent="0.2">
      <c r="Q904" s="122"/>
      <c r="AE904" s="13"/>
    </row>
    <row r="905" spans="1:31" x14ac:dyDescent="0.2">
      <c r="Q905" s="122"/>
      <c r="AE905" s="13"/>
    </row>
    <row r="906" spans="1:31" x14ac:dyDescent="0.2">
      <c r="Q906" s="122"/>
      <c r="AE906" s="13"/>
    </row>
    <row r="907" spans="1:31" x14ac:dyDescent="0.2">
      <c r="Q907" s="122"/>
      <c r="AE907" s="13"/>
    </row>
    <row r="908" spans="1:31" x14ac:dyDescent="0.2">
      <c r="Q908" s="122"/>
      <c r="AE908" s="13"/>
    </row>
    <row r="909" spans="1:31" x14ac:dyDescent="0.2">
      <c r="Q909" s="122"/>
      <c r="AE909" s="13"/>
    </row>
    <row r="910" spans="1:31" x14ac:dyDescent="0.2">
      <c r="A910" s="12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</row>
    <row r="911" spans="1:31" x14ac:dyDescent="0.2">
      <c r="Q911" s="122"/>
      <c r="AE911" s="13"/>
    </row>
    <row r="912" spans="1:31" x14ac:dyDescent="0.2">
      <c r="A912" s="124" t="s">
        <v>794</v>
      </c>
      <c r="Q912" s="122"/>
      <c r="R912" s="125"/>
      <c r="S912" s="125">
        <v>2019</v>
      </c>
      <c r="T912" s="125">
        <v>2018</v>
      </c>
      <c r="U912" s="125">
        <v>2017</v>
      </c>
      <c r="V912" s="125">
        <v>2016</v>
      </c>
      <c r="W912" s="125">
        <v>2015</v>
      </c>
      <c r="AE912" s="13"/>
    </row>
    <row r="913" spans="1:31" x14ac:dyDescent="0.2">
      <c r="Q913" s="122"/>
      <c r="R913" s="125" t="s">
        <v>795</v>
      </c>
      <c r="S913" s="125">
        <v>764.948002520415</v>
      </c>
      <c r="T913" s="125">
        <v>785.74865119336471</v>
      </c>
      <c r="U913" s="125">
        <v>773.21396594999578</v>
      </c>
      <c r="V913" s="125">
        <v>756.72882028694687</v>
      </c>
      <c r="W913" s="125">
        <v>796.6980255636671</v>
      </c>
      <c r="AE913" s="13"/>
    </row>
    <row r="914" spans="1:31" x14ac:dyDescent="0.2">
      <c r="Q914" s="122"/>
      <c r="R914" s="125" t="s">
        <v>796</v>
      </c>
      <c r="S914" s="125">
        <v>2.42081342</v>
      </c>
      <c r="T914" s="125">
        <v>2.4279477300000001</v>
      </c>
      <c r="U914" s="125">
        <v>2.4173624600000001</v>
      </c>
      <c r="V914" s="125">
        <v>2.4118560099999997</v>
      </c>
      <c r="W914" s="125">
        <v>2.3674347099999999</v>
      </c>
      <c r="AE914" s="13"/>
    </row>
    <row r="915" spans="1:31" x14ac:dyDescent="0.2">
      <c r="Q915" s="122"/>
      <c r="R915" s="125" t="s">
        <v>797</v>
      </c>
      <c r="S915" s="125">
        <v>315.98800477585547</v>
      </c>
      <c r="T915" s="125">
        <v>323.62667510694916</v>
      </c>
      <c r="U915" s="125">
        <v>319.85851470118212</v>
      </c>
      <c r="V915" s="125">
        <v>313.75373038415631</v>
      </c>
      <c r="W915" s="125">
        <v>336.52375805695067</v>
      </c>
      <c r="AE915" s="13"/>
    </row>
    <row r="916" spans="1:31" x14ac:dyDescent="0.2">
      <c r="Q916" s="122"/>
      <c r="AE916" s="13"/>
    </row>
    <row r="917" spans="1:31" x14ac:dyDescent="0.2">
      <c r="Q917" s="122"/>
      <c r="AE917" s="13"/>
    </row>
    <row r="918" spans="1:31" x14ac:dyDescent="0.2">
      <c r="Q918" s="122"/>
      <c r="AE918" s="13"/>
    </row>
    <row r="919" spans="1:31" x14ac:dyDescent="0.2">
      <c r="Q919" s="122"/>
      <c r="AE919" s="13"/>
    </row>
    <row r="920" spans="1:31" x14ac:dyDescent="0.2">
      <c r="Q920" s="122"/>
      <c r="AE920" s="13"/>
    </row>
    <row r="921" spans="1:31" x14ac:dyDescent="0.2">
      <c r="Q921" s="122"/>
      <c r="AE921" s="13"/>
    </row>
    <row r="922" spans="1:31" x14ac:dyDescent="0.2">
      <c r="A922" s="12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</row>
    <row r="923" spans="1:31" x14ac:dyDescent="0.2">
      <c r="Q923" s="122"/>
      <c r="AE923" s="13"/>
    </row>
    <row r="924" spans="1:31" x14ac:dyDescent="0.2">
      <c r="A924" s="124" t="s">
        <v>798</v>
      </c>
      <c r="Q924" s="122"/>
      <c r="R924" s="125"/>
      <c r="S924" s="125" t="s">
        <v>657</v>
      </c>
      <c r="T924" s="125" t="s">
        <v>799</v>
      </c>
      <c r="U924" s="125" t="s">
        <v>800</v>
      </c>
      <c r="V924" s="125" t="s">
        <v>801</v>
      </c>
      <c r="W924" s="125" t="s">
        <v>712</v>
      </c>
      <c r="AE924" s="13"/>
    </row>
    <row r="925" spans="1:31" x14ac:dyDescent="0.2">
      <c r="Q925" s="122"/>
      <c r="R925" s="125" t="s">
        <v>802</v>
      </c>
      <c r="S925" s="125">
        <v>743.6882591329836</v>
      </c>
      <c r="T925" s="125">
        <v>125.52865160463172</v>
      </c>
      <c r="U925" s="125">
        <v>21.991909723560745</v>
      </c>
      <c r="V925" s="125">
        <v>3.7113924785473618</v>
      </c>
      <c r="W925" s="125">
        <v>894.92021293972346</v>
      </c>
      <c r="AE925" s="13"/>
    </row>
    <row r="926" spans="1:31" x14ac:dyDescent="0.2">
      <c r="Q926" s="122"/>
      <c r="R926" s="125" t="s">
        <v>674</v>
      </c>
      <c r="S926" s="125" vm="474">
        <v>1865440.8599999999</v>
      </c>
      <c r="T926" s="125" vm="476">
        <v>261267.56</v>
      </c>
      <c r="U926" s="125" vm="495">
        <v>294105</v>
      </c>
      <c r="V926" s="125">
        <v>0</v>
      </c>
      <c r="W926" s="125">
        <v>2420813.42</v>
      </c>
      <c r="AE926" s="13"/>
    </row>
    <row r="927" spans="1:31" x14ac:dyDescent="0.2">
      <c r="Q927" s="122"/>
      <c r="R927" s="125" t="s">
        <v>803</v>
      </c>
      <c r="S927" s="125">
        <v>398.66622152416215</v>
      </c>
      <c r="T927" s="125">
        <v>480.46015205497275</v>
      </c>
      <c r="U927" s="125">
        <v>74.775708415568403</v>
      </c>
      <c r="V927" s="125">
        <v>0</v>
      </c>
      <c r="W927" s="125">
        <v>369.67748342196626</v>
      </c>
      <c r="AE927" s="13"/>
    </row>
    <row r="928" spans="1:31" x14ac:dyDescent="0.2">
      <c r="Q928" s="122"/>
      <c r="AE928" s="13"/>
    </row>
    <row r="929" spans="1:31" x14ac:dyDescent="0.2">
      <c r="Q929" s="122"/>
      <c r="AE929" s="13"/>
    </row>
    <row r="930" spans="1:31" x14ac:dyDescent="0.2">
      <c r="Q930" s="122"/>
      <c r="AE930" s="13"/>
    </row>
    <row r="931" spans="1:31" x14ac:dyDescent="0.2">
      <c r="Q931" s="122"/>
      <c r="AE931" s="13"/>
    </row>
    <row r="932" spans="1:31" x14ac:dyDescent="0.2">
      <c r="Q932" s="122"/>
      <c r="AE932" s="13"/>
    </row>
    <row r="933" spans="1:31" x14ac:dyDescent="0.2">
      <c r="Q933" s="122"/>
      <c r="AE933" s="13"/>
    </row>
    <row r="934" spans="1:31" x14ac:dyDescent="0.2">
      <c r="Q934" s="122"/>
      <c r="AE934" s="13"/>
    </row>
    <row r="935" spans="1:31" x14ac:dyDescent="0.2">
      <c r="A935" s="12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</row>
    <row r="936" spans="1:31" x14ac:dyDescent="0.2">
      <c r="Q936" s="122"/>
      <c r="AE936" s="13"/>
    </row>
    <row r="937" spans="1:31" x14ac:dyDescent="0.2">
      <c r="A937" s="124" t="s">
        <v>804</v>
      </c>
      <c r="Q937" s="122"/>
      <c r="R937" s="125" t="s">
        <v>623</v>
      </c>
      <c r="S937" s="125" t="s">
        <v>787</v>
      </c>
      <c r="T937" s="125" t="s">
        <v>805</v>
      </c>
      <c r="AE937" s="13"/>
    </row>
    <row r="938" spans="1:31" x14ac:dyDescent="0.2">
      <c r="Q938" s="122"/>
      <c r="R938" s="125"/>
      <c r="S938" s="125"/>
      <c r="T938" s="125"/>
      <c r="AE938" s="13"/>
    </row>
    <row r="939" spans="1:31" x14ac:dyDescent="0.2">
      <c r="Q939" s="122"/>
      <c r="R939" s="125" t="s">
        <v>11</v>
      </c>
      <c r="S939" s="125">
        <v>228.8738168499832</v>
      </c>
      <c r="T939" s="125">
        <v>228.8738168499832</v>
      </c>
      <c r="AE939" s="13"/>
    </row>
    <row r="940" spans="1:31" x14ac:dyDescent="0.2">
      <c r="Q940" s="122"/>
      <c r="R940" s="125" t="s">
        <v>13</v>
      </c>
      <c r="S940" s="125">
        <v>19.493855929999999</v>
      </c>
      <c r="T940" s="125">
        <v>19.493855929999999</v>
      </c>
      <c r="AE940" s="13"/>
    </row>
    <row r="941" spans="1:31" x14ac:dyDescent="0.2">
      <c r="Q941" s="122"/>
      <c r="R941" s="125" t="s">
        <v>806</v>
      </c>
      <c r="S941" s="125">
        <v>530.54330370695641</v>
      </c>
      <c r="T941" s="125">
        <v>530.54330370695641</v>
      </c>
      <c r="AE941" s="13"/>
    </row>
    <row r="942" spans="1:31" x14ac:dyDescent="0.2">
      <c r="Q942" s="122"/>
      <c r="R942" s="125" t="s">
        <v>807</v>
      </c>
      <c r="S942" s="125">
        <v>-13.659965199999998</v>
      </c>
      <c r="T942" s="125">
        <v>-13.659965199999998</v>
      </c>
      <c r="AE942" s="13"/>
    </row>
    <row r="943" spans="1:31" x14ac:dyDescent="0.2">
      <c r="Q943" s="122"/>
      <c r="R943" s="125" t="s">
        <v>808</v>
      </c>
      <c r="S943" s="125">
        <v>-0.30328442143343681</v>
      </c>
      <c r="T943" s="125"/>
      <c r="AE943" s="13"/>
    </row>
    <row r="944" spans="1:31" x14ac:dyDescent="0.2">
      <c r="Q944" s="122"/>
      <c r="R944" s="125" t="s">
        <v>809</v>
      </c>
      <c r="S944" s="125"/>
      <c r="T944" s="125">
        <v>129.66914817783783</v>
      </c>
      <c r="AE944" s="13"/>
    </row>
    <row r="945" spans="1:31" x14ac:dyDescent="0.2">
      <c r="Q945" s="122"/>
      <c r="R945" s="125" t="s">
        <v>712</v>
      </c>
      <c r="S945" s="125">
        <v>764.94772686550618</v>
      </c>
      <c r="T945" s="125">
        <v>894.9201594647775</v>
      </c>
      <c r="AE945" s="13"/>
    </row>
    <row r="946" spans="1:31" x14ac:dyDescent="0.2">
      <c r="Q946" s="122"/>
      <c r="AE946" s="13"/>
    </row>
    <row r="947" spans="1:31" x14ac:dyDescent="0.2">
      <c r="Q947" s="122"/>
      <c r="AE947" s="13"/>
    </row>
    <row r="948" spans="1:31" x14ac:dyDescent="0.2">
      <c r="Q948" s="122"/>
      <c r="AE948" s="13"/>
    </row>
    <row r="949" spans="1:31" x14ac:dyDescent="0.2">
      <c r="Q949" s="122"/>
      <c r="AE949" s="13"/>
    </row>
    <row r="950" spans="1:31" x14ac:dyDescent="0.2">
      <c r="Q950" s="122"/>
      <c r="AE950" s="13"/>
    </row>
    <row r="951" spans="1:31" x14ac:dyDescent="0.2">
      <c r="Q951" s="122"/>
      <c r="AE951" s="13"/>
    </row>
    <row r="952" spans="1:31" x14ac:dyDescent="0.2">
      <c r="A952" s="12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</row>
    <row r="953" spans="1:31" x14ac:dyDescent="0.2">
      <c r="Q953" s="122"/>
      <c r="AE953" s="13"/>
    </row>
    <row r="954" spans="1:31" x14ac:dyDescent="0.2">
      <c r="A954" s="124" t="s">
        <v>810</v>
      </c>
      <c r="Q954" s="122"/>
      <c r="R954" s="125"/>
      <c r="S954" s="125">
        <v>2019</v>
      </c>
      <c r="T954" s="125">
        <v>2018</v>
      </c>
      <c r="U954" s="125">
        <v>2017</v>
      </c>
      <c r="V954" s="125">
        <v>2016</v>
      </c>
      <c r="W954" s="125">
        <v>2015</v>
      </c>
      <c r="AE954" s="13"/>
    </row>
    <row r="955" spans="1:31" x14ac:dyDescent="0.2">
      <c r="Q955" s="122"/>
      <c r="R955" s="125" t="s">
        <v>811</v>
      </c>
      <c r="S955" s="125">
        <v>530.54330370695641</v>
      </c>
      <c r="T955" s="125">
        <v>548.84277350983052</v>
      </c>
      <c r="U955" s="125">
        <v>525.48942218046807</v>
      </c>
      <c r="V955" s="125">
        <v>516.24298650191622</v>
      </c>
      <c r="W955" s="125">
        <v>533.60632503154739</v>
      </c>
      <c r="AE955" s="13"/>
    </row>
    <row r="956" spans="1:31" x14ac:dyDescent="0.2">
      <c r="Q956" s="122"/>
      <c r="R956" s="125" t="s">
        <v>812</v>
      </c>
      <c r="S956" s="125">
        <v>2.1267084199999999</v>
      </c>
      <c r="T956" s="125">
        <v>2.1252957299999999</v>
      </c>
      <c r="U956" s="125">
        <v>2.1042144600000001</v>
      </c>
      <c r="V956" s="125">
        <v>2.08805701</v>
      </c>
      <c r="W956" s="125">
        <v>2.0277857099999999</v>
      </c>
      <c r="AE956" s="13"/>
    </row>
    <row r="957" spans="1:31" x14ac:dyDescent="0.2">
      <c r="Q957" s="122"/>
      <c r="R957" s="125" t="s">
        <v>813</v>
      </c>
      <c r="S957" s="125">
        <v>249.46687506271144</v>
      </c>
      <c r="T957" s="125">
        <v>258.2430133192949</v>
      </c>
      <c r="U957" s="125">
        <v>249.73187484913873</v>
      </c>
      <c r="V957" s="125">
        <v>247.23605918303744</v>
      </c>
      <c r="W957" s="125">
        <v>263.14729529854878</v>
      </c>
      <c r="AE957" s="13"/>
    </row>
    <row r="958" spans="1:31" x14ac:dyDescent="0.2">
      <c r="Q958" s="122"/>
      <c r="AE958" s="13"/>
    </row>
    <row r="959" spans="1:31" x14ac:dyDescent="0.2">
      <c r="Q959" s="122"/>
      <c r="AE959" s="13"/>
    </row>
    <row r="960" spans="1:31" x14ac:dyDescent="0.2">
      <c r="Q960" s="122"/>
      <c r="AE960" s="13"/>
    </row>
    <row r="961" spans="1:31" x14ac:dyDescent="0.2">
      <c r="Q961" s="122"/>
      <c r="AE961" s="13"/>
    </row>
    <row r="962" spans="1:31" x14ac:dyDescent="0.2">
      <c r="Q962" s="122"/>
      <c r="AE962" s="13"/>
    </row>
    <row r="963" spans="1:31" x14ac:dyDescent="0.2">
      <c r="Q963" s="122"/>
      <c r="AE963" s="13"/>
    </row>
    <row r="964" spans="1:31" x14ac:dyDescent="0.2">
      <c r="A964" s="12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</row>
    <row r="965" spans="1:31" x14ac:dyDescent="0.2">
      <c r="Q965" s="122"/>
      <c r="AE965" s="13"/>
    </row>
    <row r="966" spans="1:31" x14ac:dyDescent="0.2">
      <c r="A966" s="124" t="s">
        <v>814</v>
      </c>
      <c r="Q966" s="122"/>
      <c r="R966" s="125"/>
      <c r="S966" s="125"/>
      <c r="T966" s="125">
        <v>2019</v>
      </c>
      <c r="U966" s="125">
        <v>2018</v>
      </c>
      <c r="AE966" s="13"/>
    </row>
    <row r="967" spans="1:31" x14ac:dyDescent="0.2">
      <c r="Q967" s="122"/>
      <c r="R967" s="125" t="s">
        <v>815</v>
      </c>
      <c r="S967" s="125" t="s">
        <v>816</v>
      </c>
      <c r="T967" s="125">
        <v>2.1997839154533145E-2</v>
      </c>
      <c r="U967" s="125">
        <v>1.6678122269508933E-2</v>
      </c>
      <c r="AE967" s="13"/>
    </row>
    <row r="968" spans="1:31" x14ac:dyDescent="0.2">
      <c r="Q968" s="122"/>
      <c r="R968" s="125" t="s">
        <v>815</v>
      </c>
      <c r="S968" s="125" t="s">
        <v>579</v>
      </c>
      <c r="T968" s="125">
        <v>1.9838662877019658E-2</v>
      </c>
      <c r="U968" s="125">
        <v>2.4374306366231994E-2</v>
      </c>
      <c r="AE968" s="13"/>
    </row>
    <row r="969" spans="1:31" x14ac:dyDescent="0.2">
      <c r="Q969" s="122"/>
      <c r="R969" s="125" t="s">
        <v>815</v>
      </c>
      <c r="S969" s="125" t="s">
        <v>580</v>
      </c>
      <c r="T969" s="125">
        <v>1.5508056971885214E-2</v>
      </c>
      <c r="U969" s="125">
        <v>1.963581154676584E-2</v>
      </c>
      <c r="AE969" s="13"/>
    </row>
    <row r="970" spans="1:31" x14ac:dyDescent="0.2">
      <c r="Q970" s="122"/>
      <c r="R970" s="125" t="s">
        <v>815</v>
      </c>
      <c r="S970" s="125" t="s">
        <v>586</v>
      </c>
      <c r="T970" s="125">
        <v>2.6296315083736012E-2</v>
      </c>
      <c r="U970" s="125">
        <v>5.4951742032196948E-3</v>
      </c>
      <c r="AE970" s="13"/>
    </row>
    <row r="971" spans="1:31" x14ac:dyDescent="0.2">
      <c r="Q971" s="122"/>
      <c r="R971" s="125" t="s">
        <v>815</v>
      </c>
      <c r="S971" s="125" t="s">
        <v>581</v>
      </c>
      <c r="T971" s="125">
        <v>2.3334606979069021E-2</v>
      </c>
      <c r="U971" s="125">
        <v>1.5919757266969401E-2</v>
      </c>
      <c r="AE971" s="13"/>
    </row>
    <row r="972" spans="1:31" x14ac:dyDescent="0.2">
      <c r="Q972" s="122"/>
      <c r="R972" s="125" t="s">
        <v>815</v>
      </c>
      <c r="S972" s="125" t="s">
        <v>585</v>
      </c>
      <c r="T972" s="125">
        <v>1.9764749686323867E-2</v>
      </c>
      <c r="U972" s="125">
        <v>1.604351306413692E-2</v>
      </c>
      <c r="AE972" s="13"/>
    </row>
    <row r="973" spans="1:31" x14ac:dyDescent="0.2">
      <c r="Q973" s="122"/>
      <c r="R973" s="125" t="s">
        <v>815</v>
      </c>
      <c r="S973" s="125" t="s">
        <v>583</v>
      </c>
      <c r="T973" s="125">
        <v>1.361633655447435E-2</v>
      </c>
      <c r="U973" s="125">
        <v>1.1607098645637706E-2</v>
      </c>
      <c r="AE973" s="13"/>
    </row>
    <row r="974" spans="1:31" x14ac:dyDescent="0.2">
      <c r="Q974" s="122"/>
      <c r="R974" s="125" t="s">
        <v>815</v>
      </c>
      <c r="S974" s="125" t="s">
        <v>578</v>
      </c>
      <c r="T974" s="125">
        <v>2.1583258978740076E-2</v>
      </c>
      <c r="U974" s="125">
        <v>2.2208582999549802E-2</v>
      </c>
      <c r="AE974" s="13"/>
    </row>
    <row r="975" spans="1:31" x14ac:dyDescent="0.2">
      <c r="Q975" s="122"/>
      <c r="R975" s="125" t="s">
        <v>815</v>
      </c>
      <c r="S975" s="125" t="s">
        <v>817</v>
      </c>
      <c r="T975" s="125">
        <v>2.0872918703474436E-2</v>
      </c>
      <c r="U975" s="125">
        <v>1.6360524350444976E-2</v>
      </c>
      <c r="AE975" s="13"/>
    </row>
    <row r="976" spans="1:31" x14ac:dyDescent="0.2">
      <c r="Q976" s="122"/>
      <c r="R976" s="125" t="s">
        <v>815</v>
      </c>
      <c r="S976" s="125" t="s">
        <v>712</v>
      </c>
      <c r="T976" s="125">
        <v>2.0537219756093975E-2</v>
      </c>
      <c r="U976" s="125">
        <v>2.1006152115357755E-2</v>
      </c>
      <c r="AE976" s="13"/>
    </row>
    <row r="977" spans="17:31" x14ac:dyDescent="0.2">
      <c r="Q977" s="122"/>
      <c r="R977" s="125"/>
      <c r="S977" s="125"/>
      <c r="T977" s="125"/>
      <c r="U977" s="125"/>
      <c r="AE977" s="13"/>
    </row>
    <row r="978" spans="17:31" x14ac:dyDescent="0.2">
      <c r="Q978" s="122"/>
      <c r="R978" s="125" t="s">
        <v>818</v>
      </c>
      <c r="S978" s="125" t="s">
        <v>816</v>
      </c>
      <c r="T978" s="125">
        <v>6.4520900162193043E-2</v>
      </c>
      <c r="U978" s="125">
        <v>5.933082523329794E-2</v>
      </c>
      <c r="AE978" s="13"/>
    </row>
    <row r="979" spans="17:31" x14ac:dyDescent="0.2">
      <c r="Q979" s="122"/>
      <c r="R979" s="125" t="s">
        <v>818</v>
      </c>
      <c r="S979" s="125" t="s">
        <v>579</v>
      </c>
      <c r="T979" s="125">
        <v>0.21720764854133318</v>
      </c>
      <c r="U979" s="125">
        <v>0.28382426898092572</v>
      </c>
      <c r="AE979" s="13"/>
    </row>
    <row r="980" spans="17:31" x14ac:dyDescent="0.2">
      <c r="Q980" s="122"/>
      <c r="R980" s="125" t="s">
        <v>818</v>
      </c>
      <c r="S980" s="125" t="s">
        <v>580</v>
      </c>
      <c r="T980" s="125">
        <v>0.10723143422886688</v>
      </c>
      <c r="U980" s="125">
        <v>9.9141552407713579E-2</v>
      </c>
      <c r="AE980" s="13"/>
    </row>
    <row r="981" spans="17:31" x14ac:dyDescent="0.2">
      <c r="Q981" s="122"/>
      <c r="R981" s="125" t="s">
        <v>818</v>
      </c>
      <c r="S981" s="125" t="s">
        <v>586</v>
      </c>
      <c r="T981" s="125">
        <v>9.1764840275256304E-4</v>
      </c>
      <c r="U981" s="125">
        <v>8.8199660945488707E-4</v>
      </c>
      <c r="AE981" s="13"/>
    </row>
    <row r="982" spans="17:31" x14ac:dyDescent="0.2">
      <c r="Q982" s="122"/>
      <c r="R982" s="125" t="s">
        <v>818</v>
      </c>
      <c r="S982" s="125" t="s">
        <v>581</v>
      </c>
      <c r="T982" s="125">
        <v>0.10938770323211883</v>
      </c>
      <c r="U982" s="125">
        <v>0.1000271668705863</v>
      </c>
      <c r="AE982" s="13"/>
    </row>
    <row r="983" spans="17:31" x14ac:dyDescent="0.2">
      <c r="Q983" s="122"/>
      <c r="R983" s="125" t="s">
        <v>818</v>
      </c>
      <c r="S983" s="125" t="s">
        <v>585</v>
      </c>
      <c r="T983" s="125">
        <v>1.8660031534516532E-2</v>
      </c>
      <c r="U983" s="125">
        <v>1.7746946558297904E-2</v>
      </c>
      <c r="AE983" s="13"/>
    </row>
    <row r="984" spans="17:31" x14ac:dyDescent="0.2">
      <c r="Q984" s="122"/>
      <c r="R984" s="125" t="s">
        <v>818</v>
      </c>
      <c r="S984" s="125" t="s">
        <v>583</v>
      </c>
      <c r="T984" s="125">
        <v>2.1335910556799956E-2</v>
      </c>
      <c r="U984" s="125">
        <v>1.978612564998183E-2</v>
      </c>
      <c r="AE984" s="13"/>
    </row>
    <row r="985" spans="17:31" x14ac:dyDescent="0.2">
      <c r="Q985" s="122"/>
      <c r="R985" s="125" t="s">
        <v>818</v>
      </c>
      <c r="S985" s="125" t="s">
        <v>578</v>
      </c>
      <c r="T985" s="125">
        <v>0.41233664427559491</v>
      </c>
      <c r="U985" s="125">
        <v>0.37292910600486096</v>
      </c>
      <c r="AE985" s="13"/>
    </row>
    <row r="986" spans="17:31" x14ac:dyDescent="0.2">
      <c r="Q986" s="122"/>
      <c r="R986" s="125" t="s">
        <v>818</v>
      </c>
      <c r="S986" s="125" t="s">
        <v>817</v>
      </c>
      <c r="T986" s="125">
        <v>4.8402079065824027E-2</v>
      </c>
      <c r="U986" s="125">
        <v>4.6332011684880853E-2</v>
      </c>
      <c r="AE986" s="13"/>
    </row>
    <row r="987" spans="17:31" x14ac:dyDescent="0.2">
      <c r="Q987" s="122"/>
      <c r="R987" s="125" t="s">
        <v>818</v>
      </c>
      <c r="S987" s="125" t="s">
        <v>712</v>
      </c>
      <c r="T987" s="125">
        <v>1</v>
      </c>
      <c r="U987" s="125">
        <v>1</v>
      </c>
      <c r="AE987" s="13"/>
    </row>
    <row r="988" spans="17:31" x14ac:dyDescent="0.2">
      <c r="Q988" s="122"/>
      <c r="R988" s="125"/>
      <c r="S988" s="125"/>
      <c r="T988" s="125"/>
      <c r="U988" s="125"/>
      <c r="AE988" s="13"/>
    </row>
    <row r="989" spans="17:31" x14ac:dyDescent="0.2">
      <c r="Q989" s="122"/>
      <c r="R989" s="125" t="s">
        <v>819</v>
      </c>
      <c r="S989" s="125" t="s">
        <v>816</v>
      </c>
      <c r="T989" s="125">
        <v>1.8442242489337853E-3</v>
      </c>
      <c r="U989" s="125">
        <v>1.8876082665188233E-3</v>
      </c>
      <c r="AE989" s="13"/>
    </row>
    <row r="990" spans="17:31" x14ac:dyDescent="0.2">
      <c r="Q990" s="122"/>
      <c r="R990" s="125" t="s">
        <v>819</v>
      </c>
      <c r="S990" s="125" t="s">
        <v>579</v>
      </c>
      <c r="T990" s="125">
        <v>1.4987756589328743E-3</v>
      </c>
      <c r="U990" s="125">
        <v>4.4204353085903203E-3</v>
      </c>
      <c r="AE990" s="13"/>
    </row>
    <row r="991" spans="17:31" x14ac:dyDescent="0.2">
      <c r="Q991" s="122"/>
      <c r="R991" s="125" t="s">
        <v>819</v>
      </c>
      <c r="S991" s="125" t="s">
        <v>580</v>
      </c>
      <c r="T991" s="125">
        <v>3.2913549393805454E-3</v>
      </c>
      <c r="U991" s="125">
        <v>3.816473358622452E-3</v>
      </c>
      <c r="AE991" s="13"/>
    </row>
    <row r="992" spans="17:31" x14ac:dyDescent="0.2">
      <c r="Q992" s="122"/>
      <c r="R992" s="125" t="s">
        <v>819</v>
      </c>
      <c r="S992" s="125" t="s">
        <v>586</v>
      </c>
      <c r="T992" s="125">
        <v>2.3647897611643494E-3</v>
      </c>
      <c r="U992" s="125">
        <v>2.4453023887102566E-3</v>
      </c>
      <c r="AE992" s="13"/>
    </row>
    <row r="993" spans="1:31" x14ac:dyDescent="0.2">
      <c r="Q993" s="122"/>
      <c r="R993" s="125" t="s">
        <v>819</v>
      </c>
      <c r="S993" s="125" t="s">
        <v>581</v>
      </c>
      <c r="T993" s="125">
        <v>2.1011294906325695E-3</v>
      </c>
      <c r="U993" s="125">
        <v>1.9805188226708452E-3</v>
      </c>
      <c r="AE993" s="13"/>
    </row>
    <row r="994" spans="1:31" x14ac:dyDescent="0.2">
      <c r="Q994" s="122"/>
      <c r="R994" s="125" t="s">
        <v>819</v>
      </c>
      <c r="S994" s="125" t="s">
        <v>585</v>
      </c>
      <c r="T994" s="125">
        <v>1.7781677213805323E-3</v>
      </c>
      <c r="U994" s="125">
        <v>2.4520620514712557E-3</v>
      </c>
      <c r="AE994" s="13"/>
    </row>
    <row r="995" spans="1:31" x14ac:dyDescent="0.2">
      <c r="Q995" s="122"/>
      <c r="R995" s="125" t="s">
        <v>819</v>
      </c>
      <c r="S995" s="125" t="s">
        <v>583</v>
      </c>
      <c r="T995" s="125">
        <v>9.2399712112098929E-4</v>
      </c>
      <c r="U995" s="125">
        <v>9.686923373060808E-4</v>
      </c>
      <c r="AE995" s="13"/>
    </row>
    <row r="996" spans="1:31" x14ac:dyDescent="0.2">
      <c r="Q996" s="122"/>
      <c r="R996" s="125" t="s">
        <v>819</v>
      </c>
      <c r="S996" s="125" t="s">
        <v>578</v>
      </c>
      <c r="T996" s="125">
        <v>2.7400024995243473E-3</v>
      </c>
      <c r="U996" s="125">
        <v>2.6449327298919377E-3</v>
      </c>
      <c r="AE996" s="13"/>
    </row>
    <row r="997" spans="1:31" x14ac:dyDescent="0.2">
      <c r="Q997" s="122"/>
      <c r="R997" s="125" t="s">
        <v>819</v>
      </c>
      <c r="S997" s="125" t="s">
        <v>817</v>
      </c>
      <c r="T997" s="125">
        <v>1.7781646435740053E-3</v>
      </c>
      <c r="U997" s="125">
        <v>1.6215064944228377E-3</v>
      </c>
      <c r="AE997" s="13"/>
    </row>
    <row r="998" spans="1:31" x14ac:dyDescent="0.2">
      <c r="Q998" s="122"/>
      <c r="R998" s="125" t="s">
        <v>819</v>
      </c>
      <c r="S998" s="125" t="s">
        <v>712</v>
      </c>
      <c r="T998" s="125">
        <v>2.2982463179532682E-3</v>
      </c>
      <c r="U998" s="125">
        <v>3.0694370436214619E-3</v>
      </c>
      <c r="AE998" s="13"/>
    </row>
    <row r="999" spans="1:31" x14ac:dyDescent="0.2">
      <c r="Q999" s="122"/>
      <c r="AE999" s="13"/>
    </row>
    <row r="1000" spans="1:31" x14ac:dyDescent="0.2">
      <c r="A1000" s="12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</row>
    <row r="1001" spans="1:31" x14ac:dyDescent="0.2">
      <c r="Q1001" s="122"/>
      <c r="AE1001" s="13"/>
    </row>
    <row r="1002" spans="1:31" x14ac:dyDescent="0.2">
      <c r="A1002" s="124" t="s">
        <v>820</v>
      </c>
      <c r="Q1002" s="122"/>
      <c r="R1002" s="125" t="s">
        <v>623</v>
      </c>
      <c r="S1002" s="125">
        <v>2019</v>
      </c>
      <c r="T1002" s="125">
        <v>2018</v>
      </c>
      <c r="U1002" s="125">
        <v>2017</v>
      </c>
      <c r="V1002" s="125">
        <v>2016</v>
      </c>
      <c r="W1002" s="125">
        <v>2015</v>
      </c>
      <c r="AE1002" s="13"/>
    </row>
    <row r="1003" spans="1:31" x14ac:dyDescent="0.2">
      <c r="Q1003" s="122"/>
      <c r="R1003" s="125"/>
      <c r="S1003" s="125"/>
      <c r="T1003" s="125"/>
      <c r="U1003" s="125"/>
      <c r="V1003" s="125"/>
      <c r="W1003" s="125"/>
      <c r="AE1003" s="13"/>
    </row>
    <row r="1004" spans="1:31" x14ac:dyDescent="0.2">
      <c r="Q1004" s="122"/>
      <c r="R1004" s="125" t="s">
        <v>821</v>
      </c>
      <c r="S1004" s="125">
        <v>405.91583623496621</v>
      </c>
      <c r="T1004" s="125">
        <v>577.78585961608451</v>
      </c>
      <c r="U1004" s="125">
        <v>522.11170099323465</v>
      </c>
      <c r="V1004" s="125">
        <v>494.83384622604899</v>
      </c>
      <c r="W1004" s="125">
        <v>408.99563404237</v>
      </c>
      <c r="AE1004" s="13"/>
    </row>
    <row r="1005" spans="1:31" x14ac:dyDescent="0.2">
      <c r="Q1005" s="122"/>
      <c r="R1005" s="125" t="s">
        <v>822</v>
      </c>
      <c r="S1005" s="125">
        <v>-0.29746318730492816</v>
      </c>
      <c r="T1005" s="125">
        <v>0.10663265833142344</v>
      </c>
      <c r="U1005" s="125">
        <v>5.5125280890193196E-2</v>
      </c>
      <c r="V1005" s="125">
        <v>0.20987561978421154</v>
      </c>
      <c r="W1005" s="125">
        <v>9.6933970250114188E-2</v>
      </c>
      <c r="AE1005" s="13"/>
    </row>
    <row r="1006" spans="1:31" x14ac:dyDescent="0.2">
      <c r="Q1006" s="122"/>
      <c r="R1006" s="125" t="s">
        <v>823</v>
      </c>
      <c r="S1006" s="125">
        <v>196837.84434574016</v>
      </c>
      <c r="T1006" s="125">
        <v>208445.26209017768</v>
      </c>
      <c r="U1006" s="125">
        <v>207745.71026306981</v>
      </c>
      <c r="V1006" s="125">
        <v>201627.10204505437</v>
      </c>
      <c r="W1006" s="125">
        <v>194707.49501221476</v>
      </c>
      <c r="AE1006" s="13"/>
    </row>
    <row r="1007" spans="1:31" x14ac:dyDescent="0.2">
      <c r="Q1007" s="122"/>
      <c r="R1007" s="125" t="s">
        <v>822</v>
      </c>
      <c r="S1007" s="125">
        <v>-5.5685687590327326E-2</v>
      </c>
      <c r="T1007" s="125">
        <v>3.3673466769639226E-3</v>
      </c>
      <c r="U1007" s="125">
        <v>3.0346159598366951E-2</v>
      </c>
      <c r="V1007" s="125">
        <v>3.5538472889323103E-2</v>
      </c>
      <c r="W1007" s="125">
        <v>6.9229976079087541E-2</v>
      </c>
      <c r="AE1007" s="13"/>
    </row>
    <row r="1008" spans="1:31" x14ac:dyDescent="0.2">
      <c r="Q1008" s="122"/>
      <c r="R1008" s="125" t="s">
        <v>824</v>
      </c>
      <c r="S1008" s="125">
        <v>2.0621839137904114E-3</v>
      </c>
      <c r="T1008" s="125">
        <v>2.771882909797789E-3</v>
      </c>
      <c r="U1008" s="125">
        <v>2.5132249437645718E-3</v>
      </c>
      <c r="V1008" s="125">
        <v>2.4542030372259995E-3</v>
      </c>
      <c r="W1008" s="125">
        <v>2.1005644082510134E-3</v>
      </c>
      <c r="AE1008" s="13"/>
    </row>
    <row r="1009" spans="1:31" x14ac:dyDescent="0.2">
      <c r="Q1009" s="122"/>
      <c r="R1009" s="125" t="s">
        <v>822</v>
      </c>
      <c r="S1009" s="125">
        <v>-0.25603498383672729</v>
      </c>
      <c r="T1009" s="125">
        <v>0.102918748548537</v>
      </c>
      <c r="U1009" s="125">
        <v>2.4049316883449467E-2</v>
      </c>
      <c r="V1009" s="125">
        <v>0.16835409930107081</v>
      </c>
      <c r="W1009" s="125">
        <v>2.5910229595899059E-2</v>
      </c>
      <c r="AE1009" s="13"/>
    </row>
    <row r="1010" spans="1:31" x14ac:dyDescent="0.2">
      <c r="Q1010" s="122"/>
      <c r="AE1010" s="13"/>
    </row>
    <row r="1011" spans="1:31" x14ac:dyDescent="0.2">
      <c r="Q1011" s="122"/>
      <c r="AE1011" s="13"/>
    </row>
    <row r="1012" spans="1:31" x14ac:dyDescent="0.2">
      <c r="Q1012" s="122"/>
      <c r="AE1012" s="13"/>
    </row>
    <row r="1013" spans="1:31" x14ac:dyDescent="0.2">
      <c r="Q1013" s="122"/>
      <c r="AE1013" s="13"/>
    </row>
    <row r="1014" spans="1:31" x14ac:dyDescent="0.2">
      <c r="Q1014" s="122"/>
      <c r="AE1014" s="13"/>
    </row>
    <row r="1015" spans="1:31" x14ac:dyDescent="0.2">
      <c r="A1015" s="12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</row>
    <row r="1016" spans="1:31" x14ac:dyDescent="0.2">
      <c r="Q1016" s="122"/>
      <c r="AE1016" s="13"/>
    </row>
    <row r="1017" spans="1:31" x14ac:dyDescent="0.2">
      <c r="A1017" s="124" t="s">
        <v>825</v>
      </c>
      <c r="Q1017" s="122"/>
      <c r="R1017" s="125" t="s">
        <v>623</v>
      </c>
      <c r="S1017" s="125">
        <v>2019</v>
      </c>
      <c r="T1017" s="125">
        <v>2018</v>
      </c>
      <c r="U1017" s="125">
        <v>2017</v>
      </c>
      <c r="V1017" s="125">
        <v>2016</v>
      </c>
      <c r="W1017" s="125">
        <v>2015</v>
      </c>
      <c r="AE1017" s="13"/>
    </row>
    <row r="1018" spans="1:31" x14ac:dyDescent="0.2">
      <c r="Q1018" s="122"/>
      <c r="R1018" s="125"/>
      <c r="S1018" s="125"/>
      <c r="T1018" s="125"/>
      <c r="U1018" s="125"/>
      <c r="V1018" s="125"/>
      <c r="W1018" s="125"/>
      <c r="AE1018" s="13"/>
    </row>
    <row r="1019" spans="1:31" x14ac:dyDescent="0.2">
      <c r="Q1019" s="122"/>
      <c r="R1019" s="125" t="s">
        <v>92</v>
      </c>
      <c r="S1019" s="125">
        <v>177127.98696702029</v>
      </c>
      <c r="T1019" s="125">
        <v>198340.15488348005</v>
      </c>
      <c r="U1019" s="125">
        <v>199972.88877274533</v>
      </c>
      <c r="V1019" s="125">
        <v>197194.8821879843</v>
      </c>
      <c r="W1019" s="125">
        <v>188616.50920560441</v>
      </c>
      <c r="AE1019" s="13"/>
    </row>
    <row r="1020" spans="1:31" x14ac:dyDescent="0.2">
      <c r="Q1020" s="122"/>
      <c r="R1020" s="125" t="s">
        <v>536</v>
      </c>
      <c r="S1020" s="125">
        <v>7749.8968095999999</v>
      </c>
      <c r="T1020" s="125">
        <v>7572.6052127700004</v>
      </c>
      <c r="U1020" s="125">
        <v>6923.8431454600004</v>
      </c>
      <c r="V1020" s="125">
        <v>6508.9589688400001</v>
      </c>
      <c r="W1020" s="125">
        <v>5271.2148753000001</v>
      </c>
      <c r="AE1020" s="13"/>
    </row>
    <row r="1021" spans="1:31" x14ac:dyDescent="0.2">
      <c r="Q1021" s="122"/>
      <c r="R1021" s="125" t="s">
        <v>539</v>
      </c>
      <c r="S1021" s="125">
        <v>1260.7086649</v>
      </c>
      <c r="T1021" s="125">
        <v>1624.3357210200002</v>
      </c>
      <c r="U1021" s="125">
        <v>2456.6958844699902</v>
      </c>
      <c r="V1021" s="125">
        <v>2434.1500927000461</v>
      </c>
      <c r="W1021" s="125">
        <v>3228.4876200899962</v>
      </c>
      <c r="AE1021" s="13"/>
    </row>
    <row r="1022" spans="1:31" x14ac:dyDescent="0.2">
      <c r="Q1022" s="122"/>
      <c r="R1022" s="125" t="s">
        <v>738</v>
      </c>
      <c r="S1022" s="125">
        <v>186138.5924415203</v>
      </c>
      <c r="T1022" s="125">
        <v>207537.09581727005</v>
      </c>
      <c r="U1022" s="125">
        <v>209353.42780267532</v>
      </c>
      <c r="V1022" s="125">
        <v>206137.99124952435</v>
      </c>
      <c r="W1022" s="125">
        <v>197116.2117009944</v>
      </c>
      <c r="AE1022" s="13"/>
    </row>
    <row r="1023" spans="1:31" x14ac:dyDescent="0.2">
      <c r="Q1023" s="122"/>
      <c r="R1023" s="125" t="s">
        <v>826</v>
      </c>
      <c r="S1023" s="125">
        <v>0.9932270430953426</v>
      </c>
      <c r="T1023" s="125">
        <v>0.99217327526617127</v>
      </c>
      <c r="U1023" s="125">
        <v>0.98826531807835727</v>
      </c>
      <c r="V1023" s="125">
        <v>0.98819164736230702</v>
      </c>
      <c r="W1023" s="125">
        <v>0.98362139982181029</v>
      </c>
      <c r="AE1023" s="13"/>
    </row>
    <row r="1024" spans="1:31" x14ac:dyDescent="0.2">
      <c r="Q1024" s="122"/>
      <c r="R1024" s="125"/>
      <c r="S1024" s="125"/>
      <c r="T1024" s="125"/>
      <c r="U1024" s="125"/>
      <c r="V1024" s="125"/>
      <c r="W1024" s="125"/>
      <c r="AE1024" s="13"/>
    </row>
    <row r="1025" spans="1:31" x14ac:dyDescent="0.2">
      <c r="Q1025" s="122"/>
      <c r="R1025" s="125" t="s">
        <v>25</v>
      </c>
      <c r="S1025" s="125">
        <v>591.92978615859738</v>
      </c>
      <c r="T1025" s="125">
        <v>723.88257909179481</v>
      </c>
      <c r="U1025" s="125">
        <v>700.68300916477949</v>
      </c>
      <c r="V1025" s="125">
        <v>715.57912219574268</v>
      </c>
      <c r="W1025" s="125">
        <v>611.63820568421249</v>
      </c>
      <c r="AE1025" s="13"/>
    </row>
    <row r="1026" spans="1:31" x14ac:dyDescent="0.2">
      <c r="Q1026" s="122"/>
      <c r="R1026" s="125" t="s">
        <v>27</v>
      </c>
      <c r="S1026" s="125">
        <v>109.90269845</v>
      </c>
      <c r="T1026" s="125">
        <v>146.61878770999999</v>
      </c>
      <c r="U1026" s="125">
        <v>85.071635280000024</v>
      </c>
      <c r="V1026" s="125">
        <v>56.034102179999998</v>
      </c>
      <c r="W1026" s="125">
        <v>74.662392330000017</v>
      </c>
      <c r="AE1026" s="13"/>
    </row>
    <row r="1027" spans="1:31" x14ac:dyDescent="0.2">
      <c r="Q1027" s="122"/>
      <c r="R1027" s="125" t="s">
        <v>29</v>
      </c>
      <c r="S1027" s="125">
        <v>40.215185261714964</v>
      </c>
      <c r="T1027" s="125">
        <v>45.957312974289763</v>
      </c>
      <c r="U1027" s="125">
        <v>39.008998698455152</v>
      </c>
      <c r="V1027" s="125">
        <v>44.705157691720643</v>
      </c>
      <c r="W1027" s="125">
        <v>41.880438666000003</v>
      </c>
      <c r="AE1027" s="13"/>
    </row>
    <row r="1028" spans="1:31" x14ac:dyDescent="0.2">
      <c r="Q1028" s="122"/>
      <c r="R1028" s="125" t="s">
        <v>827</v>
      </c>
      <c r="S1028" s="125">
        <v>742.04766987031235</v>
      </c>
      <c r="T1028" s="125">
        <v>916.45867977608452</v>
      </c>
      <c r="U1028" s="125">
        <v>824.76364314323462</v>
      </c>
      <c r="V1028" s="125">
        <v>816.31838206746329</v>
      </c>
      <c r="W1028" s="125">
        <v>728.18103668021251</v>
      </c>
      <c r="AE1028" s="13"/>
    </row>
    <row r="1029" spans="1:31" x14ac:dyDescent="0.2">
      <c r="Q1029" s="122"/>
      <c r="R1029" s="125" t="s">
        <v>828</v>
      </c>
      <c r="S1029" s="125">
        <v>-92.955070240000097</v>
      </c>
      <c r="T1029" s="125">
        <v>-59.71451751</v>
      </c>
      <c r="U1029" s="125">
        <v>-46.444669529999999</v>
      </c>
      <c r="V1029" s="125">
        <v>-54.176943890000068</v>
      </c>
      <c r="W1029" s="125">
        <v>-71.55240624999999</v>
      </c>
      <c r="AE1029" s="13"/>
    </row>
    <row r="1030" spans="1:31" x14ac:dyDescent="0.2">
      <c r="Q1030" s="122"/>
      <c r="R1030" s="125" t="s">
        <v>829</v>
      </c>
      <c r="S1030" s="125">
        <v>-243.08221256000002</v>
      </c>
      <c r="T1030" s="125">
        <v>-279.81530400000003</v>
      </c>
      <c r="U1030" s="125">
        <v>-256.45658971</v>
      </c>
      <c r="V1030" s="125">
        <v>-266.73386637999999</v>
      </c>
      <c r="W1030" s="125">
        <v>-247.28016794000001</v>
      </c>
      <c r="AE1030" s="13"/>
    </row>
    <row r="1031" spans="1:31" x14ac:dyDescent="0.2">
      <c r="Q1031" s="122"/>
      <c r="R1031" s="125" t="s">
        <v>830</v>
      </c>
      <c r="S1031" s="125">
        <v>406.01038707031228</v>
      </c>
      <c r="T1031" s="125">
        <v>576.92885826608449</v>
      </c>
      <c r="U1031" s="125">
        <v>521.86238390323467</v>
      </c>
      <c r="V1031" s="125">
        <v>495.40757179746322</v>
      </c>
      <c r="W1031" s="125">
        <v>409.34846249021251</v>
      </c>
      <c r="AE1031" s="13"/>
    </row>
    <row r="1032" spans="1:31" x14ac:dyDescent="0.2">
      <c r="Q1032" s="122"/>
      <c r="AE1032" s="13"/>
    </row>
    <row r="1033" spans="1:31" x14ac:dyDescent="0.2">
      <c r="Q1033" s="122"/>
      <c r="AE1033" s="13"/>
    </row>
    <row r="1034" spans="1:31" x14ac:dyDescent="0.2">
      <c r="Q1034" s="122"/>
      <c r="AE1034" s="13"/>
    </row>
    <row r="1035" spans="1:31" x14ac:dyDescent="0.2">
      <c r="A1035" s="12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</row>
    <row r="1036" spans="1:31" x14ac:dyDescent="0.2">
      <c r="Q1036" s="122"/>
      <c r="AE1036" s="13"/>
    </row>
    <row r="1037" spans="1:31" x14ac:dyDescent="0.2">
      <c r="A1037" s="124" t="s">
        <v>831</v>
      </c>
      <c r="Q1037" s="122"/>
      <c r="R1037" s="125" t="s">
        <v>623</v>
      </c>
      <c r="S1037" s="125">
        <v>2019</v>
      </c>
      <c r="T1037" s="125">
        <v>2018</v>
      </c>
      <c r="U1037" s="125">
        <v>2017</v>
      </c>
      <c r="V1037" s="125" t="s">
        <v>832</v>
      </c>
      <c r="W1037" s="125" t="s">
        <v>833</v>
      </c>
      <c r="AE1037" s="13"/>
    </row>
    <row r="1038" spans="1:31" x14ac:dyDescent="0.2">
      <c r="Q1038" s="122"/>
      <c r="R1038" s="125"/>
      <c r="S1038" s="125"/>
      <c r="T1038" s="125"/>
      <c r="U1038" s="125"/>
      <c r="V1038" s="125"/>
      <c r="W1038" s="125"/>
      <c r="AE1038" s="13"/>
    </row>
    <row r="1039" spans="1:31" x14ac:dyDescent="0.2">
      <c r="Q1039" s="122"/>
      <c r="R1039" s="125" t="s">
        <v>834</v>
      </c>
      <c r="S1039" s="125">
        <v>39668.260269850995</v>
      </c>
      <c r="T1039" s="125">
        <v>50769.876699997512</v>
      </c>
      <c r="U1039" s="125">
        <v>52023.65359562412</v>
      </c>
      <c r="V1039" s="125">
        <v>-0.21866542035834924</v>
      </c>
      <c r="W1039" s="125">
        <v>-2.4100131555006121E-2</v>
      </c>
      <c r="AE1039" s="13"/>
    </row>
    <row r="1040" spans="1:31" x14ac:dyDescent="0.2">
      <c r="Q1040" s="122"/>
      <c r="R1040" s="125" t="s">
        <v>835</v>
      </c>
      <c r="S1040" s="125">
        <v>37309.472398319755</v>
      </c>
      <c r="T1040" s="125">
        <v>47938.701888746371</v>
      </c>
      <c r="U1040" s="125">
        <v>49124.557608283641</v>
      </c>
      <c r="V1040" s="125">
        <v>-0.22172543418247692</v>
      </c>
      <c r="W1040" s="125">
        <v>-2.4139774020831228E-2</v>
      </c>
      <c r="AE1040" s="13"/>
    </row>
    <row r="1041" spans="17:31" x14ac:dyDescent="0.2">
      <c r="Q1041" s="122"/>
      <c r="R1041" s="125" t="s">
        <v>836</v>
      </c>
      <c r="S1041" s="125">
        <v>3426.9773293266603</v>
      </c>
      <c r="T1041" s="125">
        <v>3721.4477587914066</v>
      </c>
      <c r="U1041" s="125">
        <v>4227.6555815205647</v>
      </c>
      <c r="V1041" s="125">
        <v>-7.9127922397701389E-2</v>
      </c>
      <c r="W1041" s="125">
        <v>-0.11973724277394659</v>
      </c>
      <c r="AE1041" s="13"/>
    </row>
    <row r="1042" spans="17:31" x14ac:dyDescent="0.2">
      <c r="Q1042" s="122"/>
      <c r="R1042" s="125" t="s">
        <v>68</v>
      </c>
      <c r="S1042" s="125">
        <v>41581.262278884824</v>
      </c>
      <c r="T1042" s="125">
        <v>40660.109940648479</v>
      </c>
      <c r="U1042" s="125">
        <v>38603.598567398993</v>
      </c>
      <c r="V1042" s="125">
        <v>2.2654939683659281E-2</v>
      </c>
      <c r="W1042" s="125">
        <v>5.3272530270953133E-2</v>
      </c>
      <c r="AE1042" s="13"/>
    </row>
    <row r="1043" spans="17:31" x14ac:dyDescent="0.2">
      <c r="Q1043" s="122"/>
      <c r="R1043" s="125" t="s">
        <v>837</v>
      </c>
      <c r="S1043" s="125">
        <v>8450.0979870318461</v>
      </c>
      <c r="T1043" s="125">
        <v>8522.4209159127295</v>
      </c>
      <c r="U1043" s="125">
        <v>8594.430342375219</v>
      </c>
      <c r="V1043" s="125">
        <v>-8.4861953656671929E-3</v>
      </c>
      <c r="W1043" s="125">
        <v>-8.378615404844636E-3</v>
      </c>
      <c r="AE1043" s="13"/>
    </row>
    <row r="1044" spans="17:31" x14ac:dyDescent="0.2">
      <c r="Q1044" s="122"/>
      <c r="R1044" s="125" t="s">
        <v>70</v>
      </c>
      <c r="S1044" s="125">
        <v>6521.5901153744799</v>
      </c>
      <c r="T1044" s="125">
        <v>6731.1977492458709</v>
      </c>
      <c r="U1044" s="125">
        <v>6924.7668209495887</v>
      </c>
      <c r="V1044" s="125">
        <v>-3.1139723074526282E-2</v>
      </c>
      <c r="W1044" s="125">
        <v>-2.7953153760803984E-2</v>
      </c>
      <c r="AE1044" s="13"/>
    </row>
    <row r="1045" spans="17:31" x14ac:dyDescent="0.2">
      <c r="Q1045" s="122"/>
      <c r="R1045" s="125" t="s">
        <v>231</v>
      </c>
      <c r="S1045" s="125">
        <v>4200.2207989739936</v>
      </c>
      <c r="T1045" s="125">
        <v>3948.1435356050433</v>
      </c>
      <c r="U1045" s="125">
        <v>3780.8329224635499</v>
      </c>
      <c r="V1045" s="125">
        <v>6.3847036232516308E-2</v>
      </c>
      <c r="W1045" s="125">
        <v>4.4252315977103773E-2</v>
      </c>
      <c r="AE1045" s="13"/>
    </row>
    <row r="1046" spans="17:31" x14ac:dyDescent="0.2">
      <c r="Q1046" s="122"/>
      <c r="R1046" s="125" t="s">
        <v>838</v>
      </c>
      <c r="S1046" s="125">
        <v>9773.7452407842156</v>
      </c>
      <c r="T1046" s="125">
        <v>9171.2607350940125</v>
      </c>
      <c r="U1046" s="125">
        <v>8779.4567068869146</v>
      </c>
      <c r="V1046" s="125">
        <v>6.5692659176593171E-2</v>
      </c>
      <c r="W1046" s="125">
        <v>4.4627366053272111E-2</v>
      </c>
      <c r="AE1046" s="13"/>
    </row>
    <row r="1047" spans="17:31" x14ac:dyDescent="0.2">
      <c r="Q1047" s="122"/>
      <c r="R1047" s="125" t="s">
        <v>839</v>
      </c>
      <c r="S1047" s="125">
        <v>2627.901968117756</v>
      </c>
      <c r="T1047" s="125">
        <v>2657.2801592647256</v>
      </c>
      <c r="U1047" s="125">
        <v>2680.0906084857579</v>
      </c>
      <c r="V1047" s="125">
        <v>-1.1055737214813899E-2</v>
      </c>
      <c r="W1047" s="125">
        <v>-8.5110738975799904E-3</v>
      </c>
      <c r="AE1047" s="13"/>
    </row>
    <row r="1048" spans="17:31" x14ac:dyDescent="0.2">
      <c r="Q1048" s="122"/>
      <c r="R1048" s="125" t="s">
        <v>840</v>
      </c>
      <c r="S1048" s="125">
        <v>1378.4200760823992</v>
      </c>
      <c r="T1048" s="125">
        <v>1206.5134994613945</v>
      </c>
      <c r="U1048" s="125">
        <v>873.39403533514701</v>
      </c>
      <c r="V1048" s="125">
        <v>0.14248209961823566</v>
      </c>
      <c r="W1048" s="125">
        <v>0.38140799072256071</v>
      </c>
      <c r="AE1048" s="13"/>
    </row>
    <row r="1049" spans="17:31" x14ac:dyDescent="0.2">
      <c r="Q1049" s="122"/>
      <c r="R1049" s="125" t="s">
        <v>245</v>
      </c>
      <c r="S1049" s="125">
        <v>938.04701329373063</v>
      </c>
      <c r="T1049" s="125">
        <v>924.42008544999999</v>
      </c>
      <c r="U1049" s="125">
        <v>741.35690137882716</v>
      </c>
      <c r="V1049" s="125">
        <v>1.4741055563604721E-2</v>
      </c>
      <c r="W1049" s="125">
        <v>0.24692989804330301</v>
      </c>
      <c r="AE1049" s="13"/>
    </row>
    <row r="1050" spans="17:31" x14ac:dyDescent="0.2">
      <c r="Q1050" s="122"/>
      <c r="R1050" s="125" t="s">
        <v>10</v>
      </c>
      <c r="S1050" s="125">
        <v>1958.3620877733333</v>
      </c>
      <c r="T1050" s="125">
        <v>1972.0491841</v>
      </c>
      <c r="U1050" s="125">
        <v>3019.1361935879468</v>
      </c>
      <c r="V1050" s="125">
        <v>-6.9405451126783868E-3</v>
      </c>
      <c r="W1050" s="125">
        <v>-0.34681675232530229</v>
      </c>
      <c r="AE1050" s="13"/>
    </row>
    <row r="1051" spans="17:31" x14ac:dyDescent="0.2">
      <c r="Q1051" s="122"/>
      <c r="R1051" s="125" t="s">
        <v>841</v>
      </c>
      <c r="S1051" s="125">
        <v>157834.35756381397</v>
      </c>
      <c r="T1051" s="125">
        <v>178223.42215231757</v>
      </c>
      <c r="U1051" s="125">
        <v>179372.92988429026</v>
      </c>
      <c r="V1051" s="125">
        <v>-0.11440171186410164</v>
      </c>
      <c r="W1051" s="125">
        <v>-6.4084794328453931E-3</v>
      </c>
      <c r="AE1051" s="13"/>
    </row>
    <row r="1052" spans="17:31" x14ac:dyDescent="0.2">
      <c r="Q1052" s="122"/>
      <c r="R1052" s="125" t="s">
        <v>86</v>
      </c>
      <c r="S1052" s="125">
        <v>1101.8265770613484</v>
      </c>
      <c r="T1052" s="125">
        <v>1987.3446445113484</v>
      </c>
      <c r="U1052" s="125">
        <v>1017.7490621213483</v>
      </c>
      <c r="V1052" s="125">
        <v>-0.44557851095210144</v>
      </c>
      <c r="W1052" s="125">
        <v>0.952686294172574</v>
      </c>
      <c r="AE1052" s="13"/>
    </row>
    <row r="1053" spans="17:31" x14ac:dyDescent="0.2">
      <c r="Q1053" s="122"/>
      <c r="R1053" s="125" t="s">
        <v>842</v>
      </c>
      <c r="S1053" s="125">
        <v>2197.2123115700001</v>
      </c>
      <c r="T1053" s="125">
        <v>1803.4222863200002</v>
      </c>
      <c r="U1053" s="125">
        <v>1837.0594164199999</v>
      </c>
      <c r="V1053" s="125">
        <v>0.21835708044484359</v>
      </c>
      <c r="W1053" s="125">
        <v>-1.8310311468069274E-2</v>
      </c>
      <c r="AE1053" s="13"/>
    </row>
    <row r="1054" spans="17:31" x14ac:dyDescent="0.2">
      <c r="Q1054" s="122"/>
      <c r="R1054" s="125" t="s">
        <v>85</v>
      </c>
      <c r="S1054" s="125">
        <v>189.71894779000002</v>
      </c>
      <c r="T1054" s="125">
        <v>186.19912429000001</v>
      </c>
      <c r="U1054" s="125">
        <v>199.52112563</v>
      </c>
      <c r="V1054" s="125">
        <v>1.8903544865860766E-2</v>
      </c>
      <c r="W1054" s="125">
        <v>-6.6769878617790268E-2</v>
      </c>
      <c r="AE1054" s="13"/>
    </row>
    <row r="1055" spans="17:31" x14ac:dyDescent="0.2">
      <c r="Q1055" s="122"/>
      <c r="R1055" s="125" t="s">
        <v>88</v>
      </c>
      <c r="S1055" s="125">
        <v>8893.5215453875226</v>
      </c>
      <c r="T1055" s="125">
        <v>12968.419022353279</v>
      </c>
      <c r="U1055" s="125">
        <v>12728.133871932117</v>
      </c>
      <c r="V1055" s="125">
        <v>-0.31421698126363562</v>
      </c>
      <c r="W1055" s="125">
        <v>1.8878270203539715E-2</v>
      </c>
      <c r="AE1055" s="13"/>
    </row>
    <row r="1056" spans="17:31" x14ac:dyDescent="0.2">
      <c r="Q1056" s="122"/>
      <c r="R1056" s="125" t="s">
        <v>843</v>
      </c>
      <c r="S1056" s="125">
        <v>170216.63694562286</v>
      </c>
      <c r="T1056" s="125">
        <v>195168.8072297922</v>
      </c>
      <c r="U1056" s="125">
        <v>195155.39336039373</v>
      </c>
      <c r="V1056" s="125">
        <v>-0.12784917138316376</v>
      </c>
      <c r="W1056" s="125">
        <v>6.8734300228578959E-5</v>
      </c>
      <c r="AE1056" s="13"/>
    </row>
    <row r="1057" spans="1:31" x14ac:dyDescent="0.2">
      <c r="Q1057" s="122"/>
      <c r="AE1057" s="13"/>
    </row>
    <row r="1058" spans="1:31" x14ac:dyDescent="0.2">
      <c r="Q1058" s="122"/>
      <c r="AE1058" s="13"/>
    </row>
    <row r="1059" spans="1:31" x14ac:dyDescent="0.2">
      <c r="Q1059" s="122"/>
      <c r="AE1059" s="13"/>
    </row>
    <row r="1060" spans="1:31" x14ac:dyDescent="0.2">
      <c r="Q1060" s="122"/>
      <c r="AE1060" s="13"/>
    </row>
    <row r="1061" spans="1:31" x14ac:dyDescent="0.2">
      <c r="Q1061" s="122"/>
      <c r="AE1061" s="13"/>
    </row>
    <row r="1062" spans="1:31" x14ac:dyDescent="0.2">
      <c r="Q1062" s="122"/>
      <c r="AE1062" s="13"/>
    </row>
    <row r="1063" spans="1:31" x14ac:dyDescent="0.2">
      <c r="Q1063" s="122"/>
      <c r="AE1063" s="13"/>
    </row>
    <row r="1064" spans="1:31" x14ac:dyDescent="0.2">
      <c r="A1064" s="12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</row>
    <row r="1065" spans="1:31" x14ac:dyDescent="0.2">
      <c r="Q1065" s="122"/>
      <c r="AE1065" s="13"/>
    </row>
    <row r="1066" spans="1:31" x14ac:dyDescent="0.2">
      <c r="A1066" s="124" t="s">
        <v>844</v>
      </c>
      <c r="Q1066" s="122"/>
      <c r="R1066" s="125" t="s">
        <v>623</v>
      </c>
      <c r="S1066" s="125">
        <v>2019</v>
      </c>
      <c r="T1066" s="125">
        <v>2018</v>
      </c>
      <c r="U1066" s="125">
        <v>2017</v>
      </c>
      <c r="V1066" s="125">
        <v>2016</v>
      </c>
      <c r="W1066" s="125">
        <v>2015</v>
      </c>
      <c r="AE1066" s="13"/>
    </row>
    <row r="1067" spans="1:31" x14ac:dyDescent="0.2">
      <c r="Q1067" s="122"/>
      <c r="R1067" s="125"/>
      <c r="S1067" s="125"/>
      <c r="T1067" s="125"/>
      <c r="U1067" s="125"/>
      <c r="V1067" s="125"/>
      <c r="W1067" s="125"/>
      <c r="AE1067" s="13"/>
    </row>
    <row r="1068" spans="1:31" x14ac:dyDescent="0.2">
      <c r="Q1068" s="122"/>
      <c r="R1068" s="125" t="s">
        <v>845</v>
      </c>
      <c r="S1068" s="125"/>
      <c r="T1068" s="125"/>
      <c r="U1068" s="125"/>
      <c r="V1068" s="125"/>
      <c r="W1068" s="125"/>
      <c r="AE1068" s="13"/>
    </row>
    <row r="1069" spans="1:31" x14ac:dyDescent="0.2">
      <c r="Q1069" s="122"/>
      <c r="R1069" s="125"/>
      <c r="S1069" s="125"/>
      <c r="T1069" s="125"/>
      <c r="U1069" s="125"/>
      <c r="V1069" s="125"/>
      <c r="W1069" s="125"/>
      <c r="AE1069" s="13"/>
    </row>
    <row r="1070" spans="1:31" x14ac:dyDescent="0.2">
      <c r="Q1070" s="122"/>
      <c r="R1070" s="125" t="s">
        <v>624</v>
      </c>
      <c r="S1070" s="125">
        <v>664.73598527946035</v>
      </c>
      <c r="T1070" s="125">
        <v>-416.34141476608545</v>
      </c>
      <c r="U1070" s="125">
        <v>647.76960836774049</v>
      </c>
      <c r="V1070" s="125">
        <v>1628.5835826647524</v>
      </c>
      <c r="W1070" s="125">
        <v>1841.3917858758782</v>
      </c>
      <c r="AE1070" s="13"/>
    </row>
    <row r="1071" spans="1:31" x14ac:dyDescent="0.2">
      <c r="Q1071" s="122"/>
      <c r="R1071" s="125" t="s">
        <v>117</v>
      </c>
      <c r="S1071" s="125">
        <v>694.92961419695075</v>
      </c>
      <c r="T1071" s="125">
        <v>884.24054159382808</v>
      </c>
      <c r="U1071" s="125">
        <v>190.6768818688584</v>
      </c>
      <c r="V1071" s="125">
        <v>1102.464701009457</v>
      </c>
      <c r="W1071" s="125">
        <v>1554.8256413918364</v>
      </c>
      <c r="AE1071" s="13"/>
    </row>
    <row r="1072" spans="1:31" x14ac:dyDescent="0.2">
      <c r="Q1072" s="122"/>
      <c r="R1072" s="125" t="s">
        <v>119</v>
      </c>
      <c r="S1072" s="125">
        <v>-276.43933191748994</v>
      </c>
      <c r="T1072" s="125">
        <v>-506.20782346294777</v>
      </c>
      <c r="U1072" s="125">
        <v>340.17430949888211</v>
      </c>
      <c r="V1072" s="125">
        <v>459.6391366552952</v>
      </c>
      <c r="W1072" s="125">
        <v>185.26750948404191</v>
      </c>
      <c r="AE1072" s="13"/>
    </row>
    <row r="1073" spans="17:31" x14ac:dyDescent="0.2">
      <c r="Q1073" s="122"/>
      <c r="R1073" s="125" t="s">
        <v>121</v>
      </c>
      <c r="S1073" s="125">
        <v>205.395703</v>
      </c>
      <c r="T1073" s="125">
        <v>-162.245734</v>
      </c>
      <c r="U1073" s="125">
        <v>111.41841700000001</v>
      </c>
      <c r="V1073" s="125">
        <v>65.479744999999994</v>
      </c>
      <c r="W1073" s="125">
        <v>89.748634999999993</v>
      </c>
      <c r="AE1073" s="13"/>
    </row>
    <row r="1074" spans="17:31" x14ac:dyDescent="0.2">
      <c r="Q1074" s="122"/>
      <c r="R1074" s="125" t="s">
        <v>123</v>
      </c>
      <c r="S1074" s="125">
        <v>48.849999999999575</v>
      </c>
      <c r="T1074" s="125">
        <v>147.17651061249387</v>
      </c>
      <c r="U1074" s="125">
        <v>5.5000000000000311</v>
      </c>
      <c r="V1074" s="125">
        <v>0.99999999999996547</v>
      </c>
      <c r="W1074" s="125">
        <v>11.550000000000011</v>
      </c>
      <c r="AE1074" s="13"/>
    </row>
    <row r="1075" spans="17:31" x14ac:dyDescent="0.2">
      <c r="Q1075" s="122"/>
      <c r="R1075" s="125" t="s">
        <v>846</v>
      </c>
      <c r="S1075" s="125">
        <v>-8</v>
      </c>
      <c r="T1075" s="125">
        <v>-779.30490950945966</v>
      </c>
      <c r="U1075" s="125">
        <v>0</v>
      </c>
      <c r="V1075" s="125">
        <v>0</v>
      </c>
      <c r="W1075" s="125">
        <v>0</v>
      </c>
      <c r="AE1075" s="13"/>
    </row>
    <row r="1076" spans="17:31" x14ac:dyDescent="0.2">
      <c r="Q1076" s="122"/>
      <c r="R1076" s="125"/>
      <c r="S1076" s="125"/>
      <c r="T1076" s="125"/>
      <c r="U1076" s="125"/>
      <c r="V1076" s="125"/>
      <c r="W1076" s="125"/>
      <c r="AE1076" s="13"/>
    </row>
    <row r="1077" spans="17:31" x14ac:dyDescent="0.2">
      <c r="Q1077" s="122"/>
      <c r="R1077" s="125" t="s">
        <v>626</v>
      </c>
      <c r="S1077" s="125">
        <v>84.834903948786234</v>
      </c>
      <c r="T1077" s="125">
        <v>-109.44287589378911</v>
      </c>
      <c r="U1077" s="125">
        <v>-35.550593878215906</v>
      </c>
      <c r="V1077" s="125">
        <v>-36.574723779143959</v>
      </c>
      <c r="W1077" s="125">
        <v>5.1538049606507634</v>
      </c>
      <c r="AE1077" s="13"/>
    </row>
    <row r="1078" spans="17:31" x14ac:dyDescent="0.2">
      <c r="Q1078" s="122"/>
      <c r="R1078" s="125" t="s">
        <v>847</v>
      </c>
      <c r="S1078" s="125">
        <v>48.99462875811988</v>
      </c>
      <c r="T1078" s="125">
        <v>-127.9916376381798</v>
      </c>
      <c r="U1078" s="125">
        <v>-33.853193696792246</v>
      </c>
      <c r="V1078" s="125">
        <v>4.3641376643690153</v>
      </c>
      <c r="W1078" s="125">
        <v>47.995483148428036</v>
      </c>
      <c r="AE1078" s="13"/>
    </row>
    <row r="1079" spans="17:31" x14ac:dyDescent="0.2">
      <c r="Q1079" s="122"/>
      <c r="R1079" s="125" t="s">
        <v>848</v>
      </c>
      <c r="S1079" s="125">
        <v>5.3625498630281978</v>
      </c>
      <c r="T1079" s="125">
        <v>-0.1292751254896648</v>
      </c>
      <c r="U1079" s="125">
        <v>11.716648058576327</v>
      </c>
      <c r="V1079" s="125">
        <v>-8.8920547267978201</v>
      </c>
      <c r="W1079" s="125">
        <v>-10.542139626485504</v>
      </c>
      <c r="AE1079" s="13"/>
    </row>
    <row r="1080" spans="17:31" x14ac:dyDescent="0.2">
      <c r="Q1080" s="122"/>
      <c r="R1080" s="125" t="s">
        <v>129</v>
      </c>
      <c r="S1080" s="125">
        <v>25.72772532763819</v>
      </c>
      <c r="T1080" s="125">
        <v>38.397340424120586</v>
      </c>
      <c r="U1080" s="125">
        <v>-8.7640482399999851</v>
      </c>
      <c r="V1080" s="125">
        <v>2.9444035349998186</v>
      </c>
      <c r="W1080" s="125">
        <v>-9.5196943370630027</v>
      </c>
      <c r="AE1080" s="13"/>
    </row>
    <row r="1081" spans="17:31" x14ac:dyDescent="0.2">
      <c r="Q1081" s="122"/>
      <c r="R1081" s="125" t="s">
        <v>849</v>
      </c>
      <c r="S1081" s="125">
        <v>-3.0000000000000333</v>
      </c>
      <c r="T1081" s="125">
        <v>-20.869303554240251</v>
      </c>
      <c r="U1081" s="125">
        <v>0</v>
      </c>
      <c r="V1081" s="125">
        <v>0</v>
      </c>
      <c r="W1081" s="125">
        <v>0</v>
      </c>
      <c r="AE1081" s="13"/>
    </row>
    <row r="1082" spans="17:31" x14ac:dyDescent="0.2">
      <c r="Q1082" s="122"/>
      <c r="R1082" s="125" t="s">
        <v>131</v>
      </c>
      <c r="S1082" s="125">
        <v>7.75</v>
      </c>
      <c r="T1082" s="125">
        <v>1.1499999999999999</v>
      </c>
      <c r="U1082" s="125">
        <v>-4.6500000000000004</v>
      </c>
      <c r="V1082" s="125">
        <v>-34.991210251714975</v>
      </c>
      <c r="W1082" s="125">
        <v>-22.779844224228764</v>
      </c>
      <c r="AE1082" s="13"/>
    </row>
    <row r="1083" spans="17:31" x14ac:dyDescent="0.2">
      <c r="Q1083" s="122"/>
      <c r="R1083" s="125"/>
      <c r="S1083" s="125"/>
      <c r="T1083" s="125"/>
      <c r="U1083" s="125"/>
      <c r="V1083" s="125"/>
      <c r="W1083" s="125"/>
      <c r="AE1083" s="13"/>
    </row>
    <row r="1084" spans="17:31" x14ac:dyDescent="0.2">
      <c r="Q1084" s="122"/>
      <c r="R1084" s="125" t="s">
        <v>588</v>
      </c>
      <c r="S1084" s="125">
        <v>0</v>
      </c>
      <c r="T1084" s="125">
        <v>0</v>
      </c>
      <c r="U1084" s="125">
        <v>0</v>
      </c>
      <c r="V1084" s="125">
        <v>0</v>
      </c>
      <c r="W1084" s="125">
        <v>0</v>
      </c>
      <c r="AE1084" s="13"/>
    </row>
    <row r="1085" spans="17:31" x14ac:dyDescent="0.2">
      <c r="Q1085" s="122"/>
      <c r="R1085" s="125"/>
      <c r="S1085" s="125"/>
      <c r="T1085" s="125"/>
      <c r="U1085" s="125"/>
      <c r="V1085" s="125"/>
      <c r="W1085" s="125"/>
      <c r="AE1085" s="13"/>
    </row>
    <row r="1086" spans="17:31" x14ac:dyDescent="0.2">
      <c r="Q1086" s="122"/>
      <c r="R1086" s="125" t="s">
        <v>850</v>
      </c>
      <c r="S1086" s="125">
        <v>-3.1473423900000004</v>
      </c>
      <c r="T1086" s="125">
        <v>-250.69089653372615</v>
      </c>
      <c r="U1086" s="125">
        <v>0</v>
      </c>
      <c r="V1086" s="125">
        <v>0</v>
      </c>
      <c r="W1086" s="125">
        <v>0</v>
      </c>
      <c r="AE1086" s="13"/>
    </row>
    <row r="1087" spans="17:31" x14ac:dyDescent="0.2">
      <c r="Q1087" s="122"/>
      <c r="R1087" s="125"/>
      <c r="S1087" s="125"/>
      <c r="T1087" s="125"/>
      <c r="U1087" s="125"/>
      <c r="V1087" s="125"/>
      <c r="W1087" s="125"/>
      <c r="AE1087" s="13"/>
    </row>
    <row r="1088" spans="17:31" x14ac:dyDescent="0.2">
      <c r="Q1088" s="122"/>
      <c r="R1088" s="125" t="s">
        <v>851</v>
      </c>
      <c r="S1088" s="125">
        <v>746.42354683824669</v>
      </c>
      <c r="T1088" s="125">
        <v>-776.47518719360073</v>
      </c>
      <c r="U1088" s="125">
        <v>612.21901448952462</v>
      </c>
      <c r="V1088" s="125">
        <v>1592.0088588856083</v>
      </c>
      <c r="W1088" s="125">
        <v>1846.5455908365291</v>
      </c>
      <c r="AE1088" s="13"/>
    </row>
    <row r="1089" spans="1:31" x14ac:dyDescent="0.2">
      <c r="Q1089" s="122"/>
      <c r="AE1089" s="13"/>
    </row>
    <row r="1090" spans="1:31" x14ac:dyDescent="0.2">
      <c r="Q1090" s="122"/>
      <c r="AE1090" s="13"/>
    </row>
    <row r="1091" spans="1:31" x14ac:dyDescent="0.2">
      <c r="Q1091" s="122"/>
      <c r="AE1091" s="13"/>
    </row>
    <row r="1092" spans="1:31" x14ac:dyDescent="0.2">
      <c r="A1092" s="12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</row>
    <row r="1093" spans="1:31" x14ac:dyDescent="0.2">
      <c r="Q1093" s="122"/>
      <c r="AE1093" s="13"/>
    </row>
    <row r="1094" spans="1:31" x14ac:dyDescent="0.2">
      <c r="A1094" s="124" t="s">
        <v>852</v>
      </c>
      <c r="Q1094" s="122"/>
      <c r="R1094" s="125" t="s">
        <v>623</v>
      </c>
      <c r="S1094" s="125" t="s">
        <v>853</v>
      </c>
      <c r="T1094" s="125" t="s">
        <v>702</v>
      </c>
      <c r="U1094" s="125" t="s">
        <v>854</v>
      </c>
      <c r="AE1094" s="13"/>
    </row>
    <row r="1095" spans="1:31" x14ac:dyDescent="0.2">
      <c r="Q1095" s="122"/>
      <c r="R1095" s="125"/>
      <c r="S1095" s="125"/>
      <c r="T1095" s="125"/>
      <c r="U1095" s="125"/>
      <c r="AE1095" s="13"/>
    </row>
    <row r="1096" spans="1:31" x14ac:dyDescent="0.2">
      <c r="Q1096" s="122"/>
      <c r="R1096" s="125" t="s">
        <v>86</v>
      </c>
      <c r="S1096" s="125"/>
      <c r="T1096" s="125"/>
      <c r="U1096" s="125"/>
      <c r="AE1096" s="13"/>
    </row>
    <row r="1097" spans="1:31" x14ac:dyDescent="0.2">
      <c r="Q1097" s="122"/>
      <c r="R1097" s="125" t="s">
        <v>855</v>
      </c>
      <c r="S1097" s="125">
        <v>1984.6403162888525</v>
      </c>
      <c r="T1097" s="125">
        <v>1605.2123878947434</v>
      </c>
      <c r="U1097" s="125">
        <v>379.42792839410919</v>
      </c>
      <c r="AE1097" s="13"/>
    </row>
    <row r="1098" spans="1:31" x14ac:dyDescent="0.2">
      <c r="Q1098" s="122"/>
      <c r="R1098" s="125" t="s">
        <v>856</v>
      </c>
      <c r="S1098" s="125">
        <v>-1346.3317737299999</v>
      </c>
      <c r="T1098" s="125">
        <v>-1097.2970953199999</v>
      </c>
      <c r="U1098" s="125">
        <v>-249.03467841</v>
      </c>
      <c r="AE1098" s="13"/>
    </row>
    <row r="1099" spans="1:31" x14ac:dyDescent="0.2">
      <c r="Q1099" s="122"/>
      <c r="R1099" s="125" t="s">
        <v>248</v>
      </c>
      <c r="S1099" s="125">
        <v>463.74337873802529</v>
      </c>
      <c r="T1099" s="125">
        <v>292.81431226016718</v>
      </c>
      <c r="U1099" s="125">
        <v>170.9290664778581</v>
      </c>
      <c r="AE1099" s="13"/>
    </row>
    <row r="1100" spans="1:31" x14ac:dyDescent="0.2">
      <c r="Q1100" s="122"/>
      <c r="R1100" s="125" t="s">
        <v>857</v>
      </c>
      <c r="S1100" s="125">
        <v>1102.0519212968779</v>
      </c>
      <c r="T1100" s="125">
        <v>800.72960483491067</v>
      </c>
      <c r="U1100" s="125">
        <v>301.32231646196726</v>
      </c>
      <c r="AE1100" s="13"/>
    </row>
    <row r="1101" spans="1:31" x14ac:dyDescent="0.2">
      <c r="Q1101" s="122"/>
      <c r="AE1101" s="13"/>
    </row>
    <row r="1102" spans="1:31" x14ac:dyDescent="0.2">
      <c r="Q1102" s="122"/>
      <c r="AE1102" s="13"/>
    </row>
    <row r="1103" spans="1:31" x14ac:dyDescent="0.2">
      <c r="Q1103" s="122"/>
      <c r="AE1103" s="13"/>
    </row>
    <row r="1104" spans="1:31" x14ac:dyDescent="0.2">
      <c r="Q1104" s="122"/>
      <c r="AE1104" s="13"/>
    </row>
    <row r="1105" spans="1:31" x14ac:dyDescent="0.2">
      <c r="Q1105" s="122"/>
      <c r="AE1105" s="13"/>
    </row>
    <row r="1106" spans="1:31" x14ac:dyDescent="0.2">
      <c r="Q1106" s="122"/>
      <c r="AE1106" s="13"/>
    </row>
    <row r="1107" spans="1:31" x14ac:dyDescent="0.2">
      <c r="A1107" s="12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</row>
    <row r="1108" spans="1:31" x14ac:dyDescent="0.2">
      <c r="Q1108" s="122"/>
      <c r="AE1108" s="13"/>
    </row>
    <row r="1109" spans="1:31" x14ac:dyDescent="0.2">
      <c r="A1109" s="124" t="s">
        <v>858</v>
      </c>
      <c r="Q1109" s="122"/>
      <c r="R1109" s="125" t="s">
        <v>623</v>
      </c>
      <c r="S1109" s="125">
        <v>2019</v>
      </c>
      <c r="T1109" s="125">
        <v>2018</v>
      </c>
      <c r="U1109" s="125">
        <v>2017</v>
      </c>
      <c r="V1109" s="125">
        <v>2016</v>
      </c>
      <c r="W1109" s="125">
        <v>2015</v>
      </c>
      <c r="AE1109" s="13"/>
    </row>
    <row r="1110" spans="1:31" x14ac:dyDescent="0.2">
      <c r="Q1110" s="122"/>
      <c r="R1110" s="125"/>
      <c r="S1110" s="125"/>
      <c r="T1110" s="125"/>
      <c r="U1110" s="125"/>
      <c r="V1110" s="125"/>
      <c r="W1110" s="125"/>
      <c r="AE1110" s="13"/>
    </row>
    <row r="1111" spans="1:31" x14ac:dyDescent="0.2">
      <c r="Q1111" s="122"/>
      <c r="R1111" s="125" t="s">
        <v>321</v>
      </c>
      <c r="S1111" s="125">
        <v>1984.6403162888523</v>
      </c>
      <c r="T1111" s="125">
        <v>1017.747182727506</v>
      </c>
      <c r="U1111" s="125">
        <v>1063.8405353994078</v>
      </c>
      <c r="V1111" s="125">
        <v>1361.6904899993788</v>
      </c>
      <c r="W1111" s="125">
        <v>1704.8948726432789</v>
      </c>
      <c r="AE1111" s="13"/>
    </row>
    <row r="1112" spans="1:31" x14ac:dyDescent="0.2">
      <c r="Q1112" s="122"/>
      <c r="R1112" s="125" t="s">
        <v>859</v>
      </c>
      <c r="S1112" s="125">
        <v>-1346.3314246399998</v>
      </c>
      <c r="T1112" s="125">
        <v>-572.58829331999993</v>
      </c>
      <c r="U1112" s="125">
        <v>-539.21285946</v>
      </c>
      <c r="V1112" s="125">
        <v>-673.02295033000007</v>
      </c>
      <c r="W1112" s="125">
        <v>-852.42187458000001</v>
      </c>
      <c r="AE1112" s="13"/>
    </row>
    <row r="1113" spans="1:31" x14ac:dyDescent="0.2">
      <c r="Q1113" s="122"/>
      <c r="R1113" s="125" t="s">
        <v>860</v>
      </c>
      <c r="S1113" s="125">
        <v>-0.67837552910219601</v>
      </c>
      <c r="T1113" s="125">
        <v>-0.56260366330417644</v>
      </c>
      <c r="U1113" s="125">
        <v>-0.50685496699705856</v>
      </c>
      <c r="V1113" s="125">
        <v>-0.49425545325671411</v>
      </c>
      <c r="W1113" s="125">
        <v>-0.49998500685171293</v>
      </c>
      <c r="AE1113" s="13"/>
    </row>
    <row r="1114" spans="1:31" x14ac:dyDescent="0.2">
      <c r="Q1114" s="122"/>
      <c r="R1114" s="125" t="s">
        <v>861</v>
      </c>
      <c r="S1114" s="125">
        <v>463.74337873802534</v>
      </c>
      <c r="T1114" s="125">
        <v>1542.1838961613462</v>
      </c>
      <c r="U1114" s="125">
        <v>493.11902205809758</v>
      </c>
      <c r="V1114" s="125">
        <v>375.17299618002892</v>
      </c>
      <c r="W1114" s="125">
        <v>509.21749168609978</v>
      </c>
      <c r="AE1114" s="13"/>
    </row>
    <row r="1115" spans="1:31" x14ac:dyDescent="0.2">
      <c r="Q1115" s="122"/>
      <c r="R1115" s="125" t="s">
        <v>862</v>
      </c>
      <c r="S1115" s="125">
        <v>1102.0522703868778</v>
      </c>
      <c r="T1115" s="125">
        <v>1987.3427855688524</v>
      </c>
      <c r="U1115" s="125">
        <v>1017.7466979975054</v>
      </c>
      <c r="V1115" s="125">
        <v>1063.8405358494076</v>
      </c>
      <c r="W1115" s="125">
        <v>1361.6904897493787</v>
      </c>
      <c r="AE1115" s="13"/>
    </row>
    <row r="1116" spans="1:31" x14ac:dyDescent="0.2">
      <c r="Q1116" s="122"/>
      <c r="R1116" s="125" t="s">
        <v>863</v>
      </c>
      <c r="S1116" s="125">
        <v>0</v>
      </c>
      <c r="T1116" s="125">
        <v>900.71133634485614</v>
      </c>
      <c r="U1116" s="125">
        <v>47.498933762953982</v>
      </c>
      <c r="V1116" s="125">
        <v>0</v>
      </c>
      <c r="W1116" s="125">
        <v>0</v>
      </c>
      <c r="AE1116" s="13"/>
    </row>
    <row r="1117" spans="1:31" x14ac:dyDescent="0.2">
      <c r="Q1117" s="122"/>
      <c r="R1117" s="125" t="s">
        <v>864</v>
      </c>
      <c r="S1117" s="125">
        <v>0</v>
      </c>
      <c r="T1117" s="125">
        <v>0</v>
      </c>
      <c r="U1117" s="125">
        <v>445.6200882951436</v>
      </c>
      <c r="V1117" s="125">
        <v>375.17299618002892</v>
      </c>
      <c r="W1117" s="125">
        <v>359.30112830908274</v>
      </c>
      <c r="AE1117" s="13"/>
    </row>
    <row r="1118" spans="1:31" x14ac:dyDescent="0.2">
      <c r="Q1118" s="122"/>
      <c r="R1118" s="125" t="s">
        <v>865</v>
      </c>
      <c r="S1118" s="125">
        <v>0</v>
      </c>
      <c r="T1118" s="125">
        <v>0</v>
      </c>
      <c r="U1118" s="125">
        <v>0</v>
      </c>
      <c r="V1118" s="125">
        <v>0</v>
      </c>
      <c r="W1118" s="125">
        <v>149.91636337701703</v>
      </c>
      <c r="AE1118" s="13"/>
    </row>
    <row r="1119" spans="1:31" x14ac:dyDescent="0.2">
      <c r="Q1119" s="122"/>
      <c r="R1119" s="125" t="s">
        <v>866</v>
      </c>
      <c r="S1119" s="125">
        <v>0</v>
      </c>
      <c r="T1119" s="125">
        <v>0</v>
      </c>
      <c r="U1119" s="125">
        <v>0</v>
      </c>
      <c r="V1119" s="125">
        <v>0</v>
      </c>
      <c r="W1119" s="125">
        <v>0</v>
      </c>
      <c r="AE1119" s="13"/>
    </row>
    <row r="1120" spans="1:31" x14ac:dyDescent="0.2">
      <c r="Q1120" s="122"/>
      <c r="R1120" s="125" t="s">
        <v>867</v>
      </c>
      <c r="S1120" s="125">
        <v>0</v>
      </c>
      <c r="T1120" s="125">
        <v>0</v>
      </c>
      <c r="U1120" s="125">
        <v>0</v>
      </c>
      <c r="V1120" s="125">
        <v>0</v>
      </c>
      <c r="W1120" s="125">
        <v>0</v>
      </c>
      <c r="AE1120" s="13"/>
    </row>
    <row r="1121" spans="1:31" x14ac:dyDescent="0.2">
      <c r="Q1121" s="122"/>
      <c r="R1121" s="125" t="s">
        <v>868</v>
      </c>
      <c r="S1121" s="125">
        <v>0</v>
      </c>
      <c r="T1121" s="125">
        <v>900.71133634485614</v>
      </c>
      <c r="U1121" s="125">
        <v>493.11902205809758</v>
      </c>
      <c r="V1121" s="125">
        <v>375.17299618002892</v>
      </c>
      <c r="W1121" s="125">
        <v>509.21749168609978</v>
      </c>
      <c r="AE1121" s="13"/>
    </row>
    <row r="1122" spans="1:31" x14ac:dyDescent="0.2">
      <c r="Q1122" s="122"/>
      <c r="R1122" s="125" t="s">
        <v>869</v>
      </c>
      <c r="S1122" s="125">
        <v>463.74337873802534</v>
      </c>
      <c r="T1122" s="125">
        <v>641.47255981649005</v>
      </c>
      <c r="U1122" s="125">
        <v>0</v>
      </c>
      <c r="V1122" s="125">
        <v>0</v>
      </c>
      <c r="W1122" s="125">
        <v>0</v>
      </c>
      <c r="AE1122" s="13"/>
    </row>
    <row r="1123" spans="1:31" x14ac:dyDescent="0.2">
      <c r="Q1123" s="122"/>
      <c r="AE1123" s="13"/>
    </row>
    <row r="1124" spans="1:31" x14ac:dyDescent="0.2">
      <c r="Q1124" s="122"/>
      <c r="AE1124" s="13"/>
    </row>
    <row r="1125" spans="1:31" x14ac:dyDescent="0.2">
      <c r="Q1125" s="122"/>
      <c r="AE1125" s="13"/>
    </row>
    <row r="1126" spans="1:31" x14ac:dyDescent="0.2">
      <c r="A1126" s="12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</row>
    <row r="1127" spans="1:31" x14ac:dyDescent="0.2">
      <c r="Q1127" s="122"/>
      <c r="AE1127" s="13"/>
    </row>
    <row r="1128" spans="1:31" x14ac:dyDescent="0.2">
      <c r="A1128" s="124" t="s">
        <v>870</v>
      </c>
      <c r="Q1128" s="122"/>
      <c r="R1128" s="125" t="s">
        <v>623</v>
      </c>
      <c r="S1128" s="125">
        <v>2019</v>
      </c>
      <c r="T1128" s="125">
        <v>2018</v>
      </c>
      <c r="U1128" s="125">
        <v>2017</v>
      </c>
      <c r="V1128" s="125">
        <v>2016</v>
      </c>
      <c r="W1128" s="125">
        <v>2015</v>
      </c>
      <c r="AE1128" s="13"/>
    </row>
    <row r="1129" spans="1:31" x14ac:dyDescent="0.2">
      <c r="Q1129" s="122"/>
      <c r="R1129" s="125"/>
      <c r="S1129" s="125"/>
      <c r="T1129" s="125"/>
      <c r="U1129" s="125"/>
      <c r="V1129" s="125"/>
      <c r="W1129" s="125"/>
      <c r="AE1129" s="13"/>
    </row>
    <row r="1130" spans="1:31" x14ac:dyDescent="0.2">
      <c r="Q1130" s="122"/>
      <c r="R1130" s="125" t="s">
        <v>871</v>
      </c>
      <c r="S1130" s="125">
        <v>558.75090270807516</v>
      </c>
      <c r="T1130" s="125">
        <v>652.62945075957964</v>
      </c>
      <c r="U1130" s="125">
        <v>722.28548355348266</v>
      </c>
      <c r="V1130" s="125">
        <v>1020.813724743871</v>
      </c>
      <c r="W1130" s="125">
        <v>1422.4969924937966</v>
      </c>
      <c r="AE1130" s="13"/>
    </row>
    <row r="1131" spans="1:31" x14ac:dyDescent="0.2">
      <c r="Q1131" s="122"/>
      <c r="R1131" s="125" t="s">
        <v>872</v>
      </c>
      <c r="S1131" s="125">
        <v>1346.3314246399998</v>
      </c>
      <c r="T1131" s="125">
        <v>572.58829331999993</v>
      </c>
      <c r="U1131" s="125">
        <v>539.21285946</v>
      </c>
      <c r="V1131" s="125">
        <v>673.02295033000007</v>
      </c>
      <c r="W1131" s="125">
        <v>852.42187458000001</v>
      </c>
      <c r="AE1131" s="13"/>
    </row>
    <row r="1132" spans="1:31" x14ac:dyDescent="0.2">
      <c r="Q1132" s="122"/>
      <c r="R1132" s="125" t="s">
        <v>873</v>
      </c>
      <c r="S1132" s="125">
        <v>1905.0823273480751</v>
      </c>
      <c r="T1132" s="125">
        <v>1225.2177440795795</v>
      </c>
      <c r="U1132" s="125">
        <v>1261.4983430134826</v>
      </c>
      <c r="V1132" s="125">
        <v>1693.836675073871</v>
      </c>
      <c r="W1132" s="125">
        <v>2274.9188670737967</v>
      </c>
      <c r="AE1132" s="13"/>
    </row>
    <row r="1133" spans="1:31" x14ac:dyDescent="0.2">
      <c r="Q1133" s="122"/>
      <c r="R1133" s="125" t="s">
        <v>874</v>
      </c>
      <c r="S1133" s="125">
        <v>76977.732668170749</v>
      </c>
      <c r="T1133" s="125">
        <v>98708.578588743883</v>
      </c>
      <c r="U1133" s="125">
        <v>101148.21120390776</v>
      </c>
      <c r="V1133" s="125">
        <v>100259.6595068982</v>
      </c>
      <c r="W1133" s="125">
        <v>98305.370445149834</v>
      </c>
      <c r="AE1133" s="13"/>
    </row>
    <row r="1134" spans="1:31" x14ac:dyDescent="0.2">
      <c r="Q1134" s="122"/>
      <c r="R1134" s="125" t="s">
        <v>875</v>
      </c>
      <c r="S1134" s="125">
        <v>2.4748485845385269E-2</v>
      </c>
      <c r="T1134" s="125">
        <v>1.2412474798003987E-2</v>
      </c>
      <c r="U1134" s="125">
        <v>1.2471781042873706E-2</v>
      </c>
      <c r="V1134" s="125">
        <v>1.6894498579035463E-2</v>
      </c>
      <c r="W1134" s="125">
        <v>2.3141348807012567E-2</v>
      </c>
      <c r="AE1134" s="13"/>
    </row>
    <row r="1135" spans="1:31" x14ac:dyDescent="0.2">
      <c r="Q1135" s="122"/>
      <c r="R1135" s="125"/>
      <c r="S1135" s="125"/>
      <c r="T1135" s="125"/>
      <c r="U1135" s="125"/>
      <c r="V1135" s="125"/>
      <c r="W1135" s="125"/>
      <c r="AE1135" s="13"/>
    </row>
    <row r="1136" spans="1:31" x14ac:dyDescent="0.2">
      <c r="Q1136" s="122"/>
      <c r="R1136" s="125" t="s">
        <v>876</v>
      </c>
      <c r="S1136" s="125">
        <v>828.81403149578171</v>
      </c>
      <c r="T1136" s="125">
        <v>1051.2468948202081</v>
      </c>
      <c r="U1136" s="125">
        <v>964.21301669048546</v>
      </c>
      <c r="V1136" s="125">
        <v>769.38690546710052</v>
      </c>
      <c r="W1136" s="125">
        <v>733.1850235566169</v>
      </c>
      <c r="AE1136" s="13"/>
    </row>
    <row r="1137" spans="17:31" x14ac:dyDescent="0.2">
      <c r="Q1137" s="122"/>
      <c r="R1137" s="125" t="s">
        <v>877</v>
      </c>
      <c r="S1137" s="125">
        <v>-276.43933191748994</v>
      </c>
      <c r="T1137" s="125">
        <v>-506.20782346294777</v>
      </c>
      <c r="U1137" s="125">
        <v>340.17430949888211</v>
      </c>
      <c r="V1137" s="125">
        <v>459.6391366552952</v>
      </c>
      <c r="W1137" s="125">
        <v>185.26750948404191</v>
      </c>
      <c r="AE1137" s="13"/>
    </row>
    <row r="1138" spans="17:31" x14ac:dyDescent="0.2">
      <c r="Q1138" s="122"/>
      <c r="R1138" s="125" t="s">
        <v>878</v>
      </c>
      <c r="S1138" s="125">
        <v>676.30751065881077</v>
      </c>
      <c r="T1138" s="125">
        <v>884.27279801232112</v>
      </c>
      <c r="U1138" s="125">
        <v>190.6768818688584</v>
      </c>
      <c r="V1138" s="125">
        <v>1102.464701009457</v>
      </c>
      <c r="W1138" s="125">
        <v>1554.8256413918364</v>
      </c>
      <c r="AE1138" s="13"/>
    </row>
    <row r="1139" spans="17:31" x14ac:dyDescent="0.2">
      <c r="Q1139" s="122"/>
      <c r="R1139" s="125" t="s">
        <v>879</v>
      </c>
      <c r="S1139" s="125">
        <v>1228.6822102371025</v>
      </c>
      <c r="T1139" s="125">
        <v>1429.3118693695815</v>
      </c>
      <c r="U1139" s="125">
        <v>1495.0642080582259</v>
      </c>
      <c r="V1139" s="125">
        <v>2331.4907431318525</v>
      </c>
      <c r="W1139" s="125">
        <v>2473.2781744324952</v>
      </c>
      <c r="AE1139" s="13"/>
    </row>
    <row r="1140" spans="17:31" x14ac:dyDescent="0.2">
      <c r="Q1140" s="122"/>
      <c r="R1140" s="125" t="s">
        <v>880</v>
      </c>
      <c r="S1140" s="125">
        <v>50179.250337642989</v>
      </c>
      <c r="T1140" s="125">
        <v>48679.092584821134</v>
      </c>
      <c r="U1140" s="125">
        <v>46121.059950009389</v>
      </c>
      <c r="V1140" s="125">
        <v>43131.538349729257</v>
      </c>
      <c r="W1140" s="125">
        <v>39911.484061156232</v>
      </c>
      <c r="AE1140" s="13"/>
    </row>
    <row r="1141" spans="17:31" x14ac:dyDescent="0.2">
      <c r="Q1141" s="122"/>
      <c r="R1141" s="125" t="s">
        <v>881</v>
      </c>
      <c r="S1141" s="125">
        <v>2.4485862223321848E-2</v>
      </c>
      <c r="T1141" s="125">
        <v>2.9361925078596519E-2</v>
      </c>
      <c r="U1141" s="125">
        <v>3.2416085182750042E-2</v>
      </c>
      <c r="V1141" s="125">
        <v>5.4055357919931171E-2</v>
      </c>
      <c r="W1141" s="125">
        <v>6.1969085655715017E-2</v>
      </c>
      <c r="AE1141" s="13"/>
    </row>
    <row r="1142" spans="17:31" x14ac:dyDescent="0.2">
      <c r="Q1142" s="122"/>
      <c r="R1142" s="125" t="s">
        <v>882</v>
      </c>
      <c r="S1142" s="125" t="s">
        <v>883</v>
      </c>
      <c r="T1142" s="125" t="s">
        <v>884</v>
      </c>
      <c r="U1142" s="125" t="s">
        <v>885</v>
      </c>
      <c r="V1142" s="125" t="s">
        <v>886</v>
      </c>
      <c r="W1142" s="125" t="s">
        <v>887</v>
      </c>
      <c r="AE1142" s="13"/>
    </row>
    <row r="1143" spans="17:31" x14ac:dyDescent="0.2">
      <c r="Q1143" s="122"/>
      <c r="AE1143" s="13"/>
    </row>
    <row r="1144" spans="17:31" x14ac:dyDescent="0.2">
      <c r="Q1144" s="122"/>
      <c r="AE1144" s="13"/>
    </row>
    <row r="1145" spans="17:31" x14ac:dyDescent="0.2">
      <c r="Q1145" s="122"/>
      <c r="AE1145" s="13"/>
    </row>
    <row r="1146" spans="17:31" x14ac:dyDescent="0.2">
      <c r="Q1146" s="122"/>
      <c r="AE1146" s="13"/>
    </row>
    <row r="1147" spans="17:31" x14ac:dyDescent="0.2">
      <c r="Q1147" s="122"/>
      <c r="AE1147" s="13"/>
    </row>
    <row r="1148" spans="17:31" x14ac:dyDescent="0.2">
      <c r="Q1148" s="122"/>
      <c r="AE1148" s="13"/>
    </row>
    <row r="1149" spans="17:31" x14ac:dyDescent="0.2">
      <c r="Q1149" s="122"/>
      <c r="AE1149" s="13"/>
    </row>
    <row r="1150" spans="17:31" x14ac:dyDescent="0.2">
      <c r="Q1150" s="122"/>
      <c r="AE1150" s="13"/>
    </row>
    <row r="1151" spans="17:31" x14ac:dyDescent="0.2">
      <c r="Q1151" s="122"/>
      <c r="AE1151" s="13"/>
    </row>
    <row r="1152" spans="17:31" x14ac:dyDescent="0.2">
      <c r="Q1152" s="122"/>
      <c r="AE1152" s="13"/>
    </row>
    <row r="1153" spans="1:31" x14ac:dyDescent="0.2">
      <c r="Q1153" s="122"/>
      <c r="AE1153" s="13"/>
    </row>
    <row r="1154" spans="1:31" x14ac:dyDescent="0.2">
      <c r="Q1154" s="122"/>
      <c r="AE1154" s="13"/>
    </row>
    <row r="1155" spans="1:31" x14ac:dyDescent="0.2">
      <c r="Q1155" s="122"/>
      <c r="AE1155" s="13"/>
    </row>
    <row r="1156" spans="1:31" x14ac:dyDescent="0.2">
      <c r="A1156" s="12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</row>
    <row r="1157" spans="1:31" x14ac:dyDescent="0.2">
      <c r="Q1157" s="122"/>
      <c r="AE1157" s="13"/>
    </row>
    <row r="1158" spans="1:31" x14ac:dyDescent="0.2">
      <c r="A1158" s="124" t="s">
        <v>888</v>
      </c>
      <c r="Q1158" s="122"/>
      <c r="AE1158" s="13"/>
    </row>
    <row r="1159" spans="1:31" x14ac:dyDescent="0.2">
      <c r="Q1159" s="122"/>
      <c r="AE1159" s="13"/>
    </row>
    <row r="1160" spans="1:31" x14ac:dyDescent="0.2">
      <c r="Q1160" s="122"/>
      <c r="AE1160" s="13"/>
    </row>
    <row r="1161" spans="1:31" x14ac:dyDescent="0.2">
      <c r="Q1161" s="122"/>
      <c r="AE1161" s="13"/>
    </row>
    <row r="1162" spans="1:31" x14ac:dyDescent="0.2">
      <c r="Q1162" s="122"/>
      <c r="AE1162" s="13"/>
    </row>
    <row r="1163" spans="1:31" x14ac:dyDescent="0.2">
      <c r="Q1163" s="122"/>
      <c r="AE1163" s="13"/>
    </row>
    <row r="1164" spans="1:31" x14ac:dyDescent="0.2">
      <c r="Q1164" s="122"/>
      <c r="AE1164" s="13"/>
    </row>
    <row r="1165" spans="1:31" x14ac:dyDescent="0.2">
      <c r="Q1165" s="122"/>
      <c r="AE1165" s="13"/>
    </row>
    <row r="1166" spans="1:31" x14ac:dyDescent="0.2">
      <c r="Q1166" s="122"/>
      <c r="AE1166" s="13"/>
    </row>
    <row r="1167" spans="1:31" x14ac:dyDescent="0.2">
      <c r="Q1167" s="122"/>
      <c r="AE1167" s="13"/>
    </row>
    <row r="1168" spans="1:31" x14ac:dyDescent="0.2">
      <c r="Q1168" s="122"/>
      <c r="AE1168" s="13"/>
    </row>
    <row r="1169" spans="17:31" x14ac:dyDescent="0.2">
      <c r="Q1169" s="122"/>
      <c r="AE1169" s="13"/>
    </row>
    <row r="1170" spans="17:31" x14ac:dyDescent="0.2">
      <c r="Q1170" s="122"/>
      <c r="AE1170" s="13"/>
    </row>
    <row r="1171" spans="17:31" x14ac:dyDescent="0.2">
      <c r="Q1171" s="122"/>
      <c r="AE1171" s="13"/>
    </row>
    <row r="1172" spans="17:31" x14ac:dyDescent="0.2">
      <c r="Q1172" s="122"/>
      <c r="AE1172" s="13"/>
    </row>
    <row r="1173" spans="17:31" x14ac:dyDescent="0.2">
      <c r="Q1173" s="122"/>
      <c r="AE1173" s="13"/>
    </row>
    <row r="1174" spans="17:31" x14ac:dyDescent="0.2">
      <c r="Q1174" s="122"/>
      <c r="AE1174" s="13"/>
    </row>
    <row r="1175" spans="17:31" x14ac:dyDescent="0.2">
      <c r="Q1175" s="122"/>
      <c r="AE1175" s="13"/>
    </row>
    <row r="1176" spans="17:31" x14ac:dyDescent="0.2">
      <c r="Q1176" s="122"/>
      <c r="AE1176" s="13"/>
    </row>
    <row r="1177" spans="17:31" x14ac:dyDescent="0.2">
      <c r="Q1177" s="122"/>
      <c r="AE1177" s="13"/>
    </row>
    <row r="1178" spans="17:31" x14ac:dyDescent="0.2">
      <c r="Q1178" s="122"/>
      <c r="AE1178" s="13"/>
    </row>
    <row r="1179" spans="17:31" x14ac:dyDescent="0.2">
      <c r="Q1179" s="122"/>
      <c r="AE1179" s="13"/>
    </row>
    <row r="1180" spans="17:31" x14ac:dyDescent="0.2">
      <c r="Q1180" s="122"/>
      <c r="AE1180" s="13"/>
    </row>
    <row r="1181" spans="17:31" x14ac:dyDescent="0.2">
      <c r="Q1181" s="122"/>
      <c r="AE1181" s="13"/>
    </row>
    <row r="1182" spans="17:31" x14ac:dyDescent="0.2">
      <c r="Q1182" s="122"/>
      <c r="AE1182" s="13"/>
    </row>
    <row r="1183" spans="17:31" x14ac:dyDescent="0.2">
      <c r="Q1183" s="122"/>
      <c r="AE1183" s="13"/>
    </row>
    <row r="1184" spans="17:31" x14ac:dyDescent="0.2">
      <c r="Q1184" s="122"/>
      <c r="AE1184" s="13"/>
    </row>
    <row r="1185" spans="1:31" x14ac:dyDescent="0.2">
      <c r="Q1185" s="122"/>
      <c r="AE1185" s="13"/>
    </row>
    <row r="1186" spans="1:31" x14ac:dyDescent="0.2">
      <c r="Q1186" s="122"/>
      <c r="AE1186" s="13"/>
    </row>
    <row r="1187" spans="1:31" x14ac:dyDescent="0.2">
      <c r="Q1187" s="122"/>
      <c r="AE1187" s="13"/>
    </row>
    <row r="1188" spans="1:31" x14ac:dyDescent="0.2">
      <c r="Q1188" s="122"/>
      <c r="AE1188" s="13"/>
    </row>
    <row r="1189" spans="1:31" x14ac:dyDescent="0.2">
      <c r="Q1189" s="122"/>
      <c r="AE1189" s="13"/>
    </row>
    <row r="1190" spans="1:31" x14ac:dyDescent="0.2">
      <c r="Q1190" s="122"/>
      <c r="AE1190" s="13"/>
    </row>
    <row r="1191" spans="1:31" x14ac:dyDescent="0.2">
      <c r="A1191" s="12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</row>
    <row r="1192" spans="1:31" x14ac:dyDescent="0.2">
      <c r="Q1192" s="122"/>
      <c r="AE1192" s="13"/>
    </row>
    <row r="1193" spans="1:31" x14ac:dyDescent="0.2">
      <c r="A1193" s="124" t="s">
        <v>889</v>
      </c>
      <c r="Q1193" s="122"/>
      <c r="AE1193" s="13"/>
    </row>
    <row r="1194" spans="1:31" x14ac:dyDescent="0.2">
      <c r="Q1194" s="122"/>
      <c r="AE1194" s="13"/>
    </row>
    <row r="1195" spans="1:31" x14ac:dyDescent="0.2">
      <c r="Q1195" s="122"/>
      <c r="AE1195" s="13"/>
    </row>
    <row r="1196" spans="1:31" x14ac:dyDescent="0.2">
      <c r="Q1196" s="122"/>
      <c r="AE1196" s="13"/>
    </row>
    <row r="1197" spans="1:31" x14ac:dyDescent="0.2">
      <c r="Q1197" s="122"/>
      <c r="AE1197" s="13"/>
    </row>
    <row r="1198" spans="1:31" x14ac:dyDescent="0.2">
      <c r="Q1198" s="122"/>
      <c r="AE1198" s="13"/>
    </row>
    <row r="1199" spans="1:31" x14ac:dyDescent="0.2">
      <c r="Q1199" s="122"/>
      <c r="AE1199" s="13"/>
    </row>
    <row r="1200" spans="1:31" x14ac:dyDescent="0.2">
      <c r="Q1200" s="122"/>
      <c r="AE1200" s="13"/>
    </row>
    <row r="1201" spans="17:31" x14ac:dyDescent="0.2">
      <c r="Q1201" s="122"/>
      <c r="AE1201" s="13"/>
    </row>
    <row r="1202" spans="17:31" x14ac:dyDescent="0.2">
      <c r="Q1202" s="122"/>
      <c r="AE1202" s="13"/>
    </row>
    <row r="1203" spans="17:31" x14ac:dyDescent="0.2">
      <c r="Q1203" s="122"/>
      <c r="AE1203" s="13"/>
    </row>
    <row r="1204" spans="17:31" x14ac:dyDescent="0.2">
      <c r="Q1204" s="122"/>
      <c r="AE1204" s="13"/>
    </row>
    <row r="1205" spans="17:31" x14ac:dyDescent="0.2">
      <c r="Q1205" s="122"/>
      <c r="AE1205" s="13"/>
    </row>
    <row r="1206" spans="17:31" x14ac:dyDescent="0.2">
      <c r="Q1206" s="122"/>
      <c r="AE1206" s="13"/>
    </row>
    <row r="1207" spans="17:31" x14ac:dyDescent="0.2">
      <c r="Q1207" s="122"/>
      <c r="AE1207" s="13"/>
    </row>
    <row r="1208" spans="17:31" x14ac:dyDescent="0.2">
      <c r="Q1208" s="122"/>
      <c r="AE1208" s="13"/>
    </row>
    <row r="1209" spans="17:31" x14ac:dyDescent="0.2">
      <c r="Q1209" s="122"/>
      <c r="AE1209" s="13"/>
    </row>
    <row r="1210" spans="17:31" x14ac:dyDescent="0.2">
      <c r="Q1210" s="122"/>
      <c r="AE1210" s="13"/>
    </row>
    <row r="1211" spans="17:31" x14ac:dyDescent="0.2">
      <c r="Q1211" s="122"/>
      <c r="AE1211" s="13"/>
    </row>
    <row r="1212" spans="17:31" x14ac:dyDescent="0.2">
      <c r="Q1212" s="122"/>
      <c r="AE1212" s="13"/>
    </row>
    <row r="1213" spans="17:31" x14ac:dyDescent="0.2">
      <c r="Q1213" s="122"/>
      <c r="AE1213" s="13"/>
    </row>
    <row r="1214" spans="17:31" x14ac:dyDescent="0.2">
      <c r="Q1214" s="122"/>
      <c r="AE1214" s="13"/>
    </row>
    <row r="1215" spans="17:31" x14ac:dyDescent="0.2">
      <c r="Q1215" s="122"/>
      <c r="AE1215" s="13"/>
    </row>
    <row r="1216" spans="17:31" x14ac:dyDescent="0.2">
      <c r="Q1216" s="122"/>
      <c r="AE1216" s="13"/>
    </row>
    <row r="1217" spans="1:31" x14ac:dyDescent="0.2">
      <c r="Q1217" s="122"/>
      <c r="AE1217" s="13"/>
    </row>
    <row r="1218" spans="1:31" x14ac:dyDescent="0.2">
      <c r="Q1218" s="122"/>
      <c r="AE1218" s="13"/>
    </row>
    <row r="1219" spans="1:31" x14ac:dyDescent="0.2">
      <c r="Q1219" s="122"/>
      <c r="AE1219" s="13"/>
    </row>
    <row r="1220" spans="1:31" x14ac:dyDescent="0.2">
      <c r="Q1220" s="122"/>
      <c r="AE1220" s="13"/>
    </row>
    <row r="1221" spans="1:31" x14ac:dyDescent="0.2">
      <c r="A1221" s="12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</row>
    <row r="1222" spans="1:31" x14ac:dyDescent="0.2">
      <c r="Q1222" s="122"/>
      <c r="AE1222" s="13"/>
    </row>
    <row r="1223" spans="1:31" x14ac:dyDescent="0.2">
      <c r="A1223" s="124" t="s">
        <v>890</v>
      </c>
      <c r="Q1223" s="122"/>
      <c r="R1223" s="125"/>
      <c r="S1223" s="125"/>
      <c r="T1223" s="125" t="s">
        <v>891</v>
      </c>
      <c r="U1223" s="125" t="s">
        <v>892</v>
      </c>
      <c r="V1223" s="125" t="s">
        <v>893</v>
      </c>
      <c r="W1223" s="125" t="s">
        <v>894</v>
      </c>
      <c r="AE1223" s="13"/>
    </row>
    <row r="1224" spans="1:31" x14ac:dyDescent="0.2">
      <c r="Q1224" s="122"/>
      <c r="R1224" s="125"/>
      <c r="S1224" s="125"/>
      <c r="T1224" s="125"/>
      <c r="U1224" s="125"/>
      <c r="V1224" s="125"/>
      <c r="W1224" s="125"/>
      <c r="AE1224" s="13"/>
    </row>
    <row r="1225" spans="1:31" x14ac:dyDescent="0.2">
      <c r="Q1225" s="122"/>
      <c r="R1225" s="125"/>
      <c r="S1225" s="125"/>
      <c r="T1225" s="125"/>
      <c r="U1225" s="125"/>
      <c r="V1225" s="125"/>
      <c r="W1225" s="125"/>
      <c r="AE1225" s="13"/>
    </row>
    <row r="1226" spans="1:31" x14ac:dyDescent="0.2">
      <c r="Q1226" s="122"/>
      <c r="R1226" s="125" t="s">
        <v>895</v>
      </c>
      <c r="S1226" s="125"/>
      <c r="T1226" s="125">
        <v>186.13859308999025</v>
      </c>
      <c r="U1226" s="125">
        <v>207.53709560149005</v>
      </c>
      <c r="V1226" s="125">
        <v>0.1915637274389434</v>
      </c>
      <c r="W1226" s="125">
        <v>1083.3840956014901</v>
      </c>
      <c r="AE1226" s="13"/>
    </row>
    <row r="1227" spans="1:31" x14ac:dyDescent="0.2">
      <c r="Q1227" s="122"/>
      <c r="R1227" s="125" t="s">
        <v>657</v>
      </c>
      <c r="S1227" s="125"/>
      <c r="T1227" s="125" vm="474">
        <v>1865440.8599999999</v>
      </c>
      <c r="U1227" s="125">
        <v>1865682.8</v>
      </c>
      <c r="V1227" s="125">
        <v>0.43944234565496404</v>
      </c>
      <c r="W1227" s="125">
        <v>4245569</v>
      </c>
      <c r="AE1227" s="13"/>
    </row>
    <row r="1228" spans="1:31" x14ac:dyDescent="0.2">
      <c r="Q1228" s="122"/>
      <c r="R1228" s="125" t="s">
        <v>693</v>
      </c>
      <c r="S1228" s="125"/>
      <c r="T1228" s="125" vm="475">
        <v>781402.64999999991</v>
      </c>
      <c r="U1228" s="125">
        <v>978953.17507491435</v>
      </c>
      <c r="V1228" s="125">
        <v>0.230582325967359</v>
      </c>
      <c r="W1228" s="125">
        <v>4245569</v>
      </c>
      <c r="AE1228" s="13"/>
    </row>
    <row r="1229" spans="1:31" x14ac:dyDescent="0.2">
      <c r="Q1229" s="122"/>
      <c r="R1229" s="125" t="s">
        <v>658</v>
      </c>
      <c r="S1229" s="125"/>
      <c r="T1229" s="125">
        <v>261267.56000000006</v>
      </c>
      <c r="U1229" s="125">
        <v>259612.92999999993</v>
      </c>
      <c r="V1229" s="125">
        <v>0.22300297723352638</v>
      </c>
      <c r="W1229" s="125">
        <v>1164168</v>
      </c>
      <c r="AE1229" s="13"/>
    </row>
    <row r="1230" spans="1:31" x14ac:dyDescent="0.2">
      <c r="Q1230" s="122"/>
      <c r="AE1230" s="13"/>
    </row>
    <row r="1231" spans="1:31" x14ac:dyDescent="0.2">
      <c r="Q1231" s="122"/>
      <c r="AE1231" s="13"/>
    </row>
    <row r="1232" spans="1:31" x14ac:dyDescent="0.2">
      <c r="Q1232" s="122"/>
      <c r="AE1232" s="13"/>
    </row>
    <row r="1233" spans="1:31" x14ac:dyDescent="0.2">
      <c r="Q1233" s="122"/>
      <c r="AE1233" s="13"/>
    </row>
    <row r="1234" spans="1:31" x14ac:dyDescent="0.2">
      <c r="Q1234" s="122"/>
      <c r="AE1234" s="13"/>
    </row>
    <row r="1235" spans="1:31" x14ac:dyDescent="0.2">
      <c r="Q1235" s="122"/>
      <c r="AE1235" s="13"/>
    </row>
    <row r="1236" spans="1:31" x14ac:dyDescent="0.2">
      <c r="Q1236" s="122"/>
      <c r="AE1236" s="13"/>
    </row>
    <row r="1237" spans="1:31" x14ac:dyDescent="0.2">
      <c r="Q1237" s="122"/>
      <c r="AE1237" s="13"/>
    </row>
    <row r="1238" spans="1:31" x14ac:dyDescent="0.2">
      <c r="Q1238" s="122"/>
      <c r="AE1238" s="13"/>
    </row>
    <row r="1239" spans="1:31" x14ac:dyDescent="0.2">
      <c r="A1239" s="12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</row>
    <row r="1240" spans="1:31" x14ac:dyDescent="0.2">
      <c r="Q1240" s="122"/>
      <c r="AE1240" s="13"/>
    </row>
    <row r="1241" spans="1:31" x14ac:dyDescent="0.2">
      <c r="A1241" s="124" t="s">
        <v>896</v>
      </c>
      <c r="Q1241" s="122"/>
      <c r="R1241" s="125"/>
      <c r="S1241" s="125" t="s">
        <v>897</v>
      </c>
      <c r="T1241" s="125" t="s">
        <v>898</v>
      </c>
      <c r="AE1241" s="13"/>
    </row>
    <row r="1242" spans="1:31" x14ac:dyDescent="0.2">
      <c r="Q1242" s="122"/>
      <c r="R1242" s="125">
        <v>1985</v>
      </c>
      <c r="S1242" s="125">
        <v>21</v>
      </c>
      <c r="T1242" s="125">
        <v>1</v>
      </c>
      <c r="AE1242" s="13"/>
    </row>
    <row r="1243" spans="1:31" x14ac:dyDescent="0.2">
      <c r="Q1243" s="122"/>
      <c r="R1243" s="125">
        <v>1990</v>
      </c>
      <c r="S1243" s="125">
        <v>21</v>
      </c>
      <c r="T1243" s="125">
        <v>1</v>
      </c>
      <c r="AE1243" s="13"/>
    </row>
    <row r="1244" spans="1:31" x14ac:dyDescent="0.2">
      <c r="Q1244" s="122"/>
      <c r="R1244" s="125">
        <v>1995</v>
      </c>
      <c r="S1244" s="125">
        <v>21</v>
      </c>
      <c r="T1244" s="125">
        <v>1</v>
      </c>
      <c r="AE1244" s="13"/>
    </row>
    <row r="1245" spans="1:31" x14ac:dyDescent="0.2">
      <c r="Q1245" s="122"/>
      <c r="R1245" s="125">
        <v>2000</v>
      </c>
      <c r="S1245" s="125">
        <v>16</v>
      </c>
      <c r="T1245" s="125">
        <v>1</v>
      </c>
      <c r="AE1245" s="13"/>
    </row>
    <row r="1246" spans="1:31" x14ac:dyDescent="0.2">
      <c r="Q1246" s="122"/>
      <c r="R1246" s="125">
        <v>2005</v>
      </c>
      <c r="S1246" s="125">
        <v>11</v>
      </c>
      <c r="T1246" s="125">
        <v>1</v>
      </c>
      <c r="AE1246" s="13"/>
    </row>
    <row r="1247" spans="1:31" x14ac:dyDescent="0.2">
      <c r="Q1247" s="122"/>
      <c r="R1247" s="125">
        <v>2010</v>
      </c>
      <c r="S1247" s="125">
        <v>8</v>
      </c>
      <c r="T1247" s="125">
        <v>2</v>
      </c>
      <c r="AE1247" s="13"/>
    </row>
    <row r="1248" spans="1:31" x14ac:dyDescent="0.2">
      <c r="Q1248" s="122"/>
      <c r="R1248" s="125">
        <v>2015</v>
      </c>
      <c r="S1248" s="125">
        <v>6</v>
      </c>
      <c r="T1248" s="125">
        <v>2</v>
      </c>
      <c r="AE1248" s="13"/>
    </row>
    <row r="1249" spans="1:31" x14ac:dyDescent="0.2">
      <c r="Q1249" s="122"/>
      <c r="R1249" s="125">
        <v>2019</v>
      </c>
      <c r="S1249" s="125">
        <v>5</v>
      </c>
      <c r="T1249" s="125">
        <v>3</v>
      </c>
      <c r="AE1249" s="13"/>
    </row>
    <row r="1250" spans="1:31" x14ac:dyDescent="0.2">
      <c r="Q1250" s="122"/>
      <c r="AE1250" s="13"/>
    </row>
    <row r="1251" spans="1:31" x14ac:dyDescent="0.2">
      <c r="Q1251" s="122"/>
      <c r="AE1251" s="13"/>
    </row>
    <row r="1252" spans="1:31" x14ac:dyDescent="0.2">
      <c r="Q1252" s="122"/>
      <c r="AE1252" s="13"/>
    </row>
    <row r="1253" spans="1:31" x14ac:dyDescent="0.2">
      <c r="Q1253" s="122"/>
      <c r="AE1253" s="13"/>
    </row>
    <row r="1254" spans="1:31" x14ac:dyDescent="0.2">
      <c r="Q1254" s="122"/>
      <c r="AE1254" s="13"/>
    </row>
    <row r="1255" spans="1:31" x14ac:dyDescent="0.2">
      <c r="Q1255" s="122"/>
      <c r="AE1255" s="13"/>
    </row>
    <row r="1256" spans="1:31" x14ac:dyDescent="0.2">
      <c r="Q1256" s="122"/>
      <c r="AE1256" s="13"/>
    </row>
    <row r="1257" spans="1:31" x14ac:dyDescent="0.2">
      <c r="Q1257" s="122"/>
      <c r="AE1257" s="13"/>
    </row>
    <row r="1258" spans="1:31" x14ac:dyDescent="0.2">
      <c r="Q1258" s="122"/>
      <c r="AE1258" s="13"/>
    </row>
    <row r="1259" spans="1:31" x14ac:dyDescent="0.2">
      <c r="Q1259" s="122"/>
      <c r="AE1259" s="13"/>
    </row>
    <row r="1260" spans="1:31" x14ac:dyDescent="0.2">
      <c r="Q1260" s="122"/>
      <c r="AE1260" s="13"/>
    </row>
    <row r="1261" spans="1:31" x14ac:dyDescent="0.2">
      <c r="Q1261" s="122"/>
      <c r="AE1261" s="13"/>
    </row>
    <row r="1262" spans="1:31" x14ac:dyDescent="0.2">
      <c r="A1262" s="12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</row>
    <row r="1263" spans="1:31" x14ac:dyDescent="0.2">
      <c r="Q1263" s="122"/>
      <c r="AE1263" s="13"/>
    </row>
    <row r="1264" spans="1:31" x14ac:dyDescent="0.2">
      <c r="A1264" s="124" t="s">
        <v>899</v>
      </c>
      <c r="Q1264" s="122"/>
      <c r="R1264" s="125" t="s">
        <v>623</v>
      </c>
      <c r="S1264" s="125">
        <v>2019</v>
      </c>
      <c r="T1264" s="125">
        <v>2018</v>
      </c>
      <c r="U1264" s="125">
        <v>2017</v>
      </c>
      <c r="V1264" s="125">
        <v>2016</v>
      </c>
      <c r="W1264" s="125">
        <v>2015</v>
      </c>
      <c r="AE1264" s="13"/>
    </row>
    <row r="1265" spans="1:31" x14ac:dyDescent="0.2">
      <c r="Q1265" s="122"/>
      <c r="R1265" s="125" t="s">
        <v>291</v>
      </c>
      <c r="S1265" s="125">
        <v>157834.35756381397</v>
      </c>
      <c r="T1265" s="125">
        <v>178223.42215231754</v>
      </c>
      <c r="U1265" s="125">
        <v>179183.51125757027</v>
      </c>
      <c r="V1265" s="125">
        <v>176003.89828290063</v>
      </c>
      <c r="W1265" s="125">
        <v>170751.76096204051</v>
      </c>
      <c r="AE1265" s="13"/>
    </row>
    <row r="1266" spans="1:31" x14ac:dyDescent="0.2">
      <c r="Q1266" s="122"/>
      <c r="R1266" s="125" t="s">
        <v>72</v>
      </c>
      <c r="S1266" s="125">
        <v>450.64253635819188</v>
      </c>
      <c r="T1266" s="125">
        <v>533.9290284523438</v>
      </c>
      <c r="U1266" s="125">
        <v>553.69748897951342</v>
      </c>
      <c r="V1266" s="125">
        <v>601.71888261488607</v>
      </c>
      <c r="W1266" s="125">
        <v>638.15880042576691</v>
      </c>
      <c r="AE1266" s="13"/>
    </row>
    <row r="1267" spans="1:31" x14ac:dyDescent="0.2">
      <c r="Q1267" s="122"/>
      <c r="R1267" s="125" t="s">
        <v>900</v>
      </c>
      <c r="S1267" s="125">
        <v>2.8551612165684057E-3</v>
      </c>
      <c r="T1267" s="125">
        <v>2.9958409618912191E-3</v>
      </c>
      <c r="U1267" s="125">
        <v>3.0901140684959113E-3</v>
      </c>
      <c r="V1267" s="125">
        <v>3.4187815638475837E-3</v>
      </c>
      <c r="W1267" s="125">
        <v>3.7373482816826396E-3</v>
      </c>
      <c r="AE1267" s="13"/>
    </row>
    <row r="1268" spans="1:31" x14ac:dyDescent="0.2">
      <c r="Q1268" s="122"/>
      <c r="AE1268" s="13"/>
    </row>
    <row r="1269" spans="1:31" x14ac:dyDescent="0.2">
      <c r="Q1269" s="122"/>
      <c r="AE1269" s="13"/>
    </row>
    <row r="1270" spans="1:31" x14ac:dyDescent="0.2">
      <c r="Q1270" s="122"/>
      <c r="AE1270" s="13"/>
    </row>
    <row r="1271" spans="1:31" x14ac:dyDescent="0.2">
      <c r="A1271" s="12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</row>
  </sheetData>
  <sheetProtection algorithmName="SHA-512" hashValue="GGXxkue093tTbtAx7xg3r3HXO/0wDX5uyER7vmGac60U9DlXk6p4ny79nQ+0AWCs+Y2jjgF/b7u6t7He12ePuQ==" saltValue="/39GiU2p1VN6itZjGHTeLg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59" fitToHeight="14" orientation="portrait" verticalDpi="0" r:id="rId1"/>
  <rowBreaks count="10" manualBreakCount="10">
    <brk id="92" max="15" man="1"/>
    <brk id="189" max="15" man="1"/>
    <brk id="282" max="15" man="1"/>
    <brk id="381" max="15" man="1"/>
    <brk id="475" max="15" man="1"/>
    <brk id="575" max="15" man="1"/>
    <brk id="727" max="15" man="1"/>
    <brk id="823" max="15" man="1"/>
    <brk id="1015" max="15" man="1"/>
    <brk id="1156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2"/>
  </sheetPr>
  <dimension ref="A1:E226"/>
  <sheetViews>
    <sheetView zoomScaleNormal="100" workbookViewId="0">
      <selection activeCell="C183" sqref="C183"/>
    </sheetView>
  </sheetViews>
  <sheetFormatPr defaultColWidth="10.85546875" defaultRowHeight="12.75" x14ac:dyDescent="0.2"/>
  <cols>
    <col min="1" max="1" width="8.85546875" style="3" customWidth="1"/>
    <col min="2" max="2" width="73.140625" style="3" customWidth="1"/>
    <col min="3" max="3" width="92.42578125" style="3" customWidth="1"/>
    <col min="4" max="4" width="10.85546875" style="3"/>
    <col min="5" max="5" width="30.85546875" style="3" bestFit="1" customWidth="1"/>
    <col min="6" max="6" width="18.140625" style="3" bestFit="1" customWidth="1"/>
    <col min="7" max="7" width="26.7109375" style="3" bestFit="1" customWidth="1"/>
    <col min="8" max="8" width="72.140625" style="3" bestFit="1" customWidth="1"/>
    <col min="9" max="16384" width="10.85546875" style="3"/>
  </cols>
  <sheetData>
    <row r="1" spans="1:5" x14ac:dyDescent="0.2">
      <c r="A1" s="1" t="s">
        <v>0</v>
      </c>
      <c r="B1" s="1" t="s">
        <v>1</v>
      </c>
      <c r="C1" s="1" t="s">
        <v>2</v>
      </c>
      <c r="D1" s="2"/>
    </row>
    <row r="2" spans="1:5" x14ac:dyDescent="0.2">
      <c r="A2" s="6" t="s">
        <v>141</v>
      </c>
      <c r="B2" s="6" t="s">
        <v>39</v>
      </c>
      <c r="C2" s="6" t="s">
        <v>40</v>
      </c>
      <c r="D2" s="6"/>
    </row>
    <row r="3" spans="1:5" x14ac:dyDescent="0.2">
      <c r="A3" s="6" t="s">
        <v>142</v>
      </c>
      <c r="B3" s="6" t="s">
        <v>41</v>
      </c>
      <c r="C3" s="6" t="s">
        <v>42</v>
      </c>
      <c r="D3" s="6"/>
    </row>
    <row r="4" spans="1:5" x14ac:dyDescent="0.2">
      <c r="A4" s="6" t="s">
        <v>143</v>
      </c>
      <c r="B4" s="6" t="s">
        <v>43</v>
      </c>
      <c r="C4" s="6" t="s">
        <v>44</v>
      </c>
      <c r="D4" s="6"/>
    </row>
    <row r="5" spans="1:5" x14ac:dyDescent="0.2">
      <c r="A5" s="6" t="s">
        <v>144</v>
      </c>
      <c r="B5" s="6" t="s">
        <v>576</v>
      </c>
      <c r="C5" s="6" t="s">
        <v>577</v>
      </c>
      <c r="D5" s="6"/>
    </row>
    <row r="6" spans="1:5" x14ac:dyDescent="0.2">
      <c r="A6" s="6" t="s">
        <v>145</v>
      </c>
      <c r="B6" s="6" t="s">
        <v>574</v>
      </c>
      <c r="C6" s="6" t="s">
        <v>575</v>
      </c>
      <c r="D6" s="6"/>
    </row>
    <row r="7" spans="1:5" x14ac:dyDescent="0.2">
      <c r="A7" s="6" t="s">
        <v>146</v>
      </c>
      <c r="B7" s="6" t="s">
        <v>45</v>
      </c>
      <c r="C7" s="6" t="s">
        <v>46</v>
      </c>
      <c r="D7" s="6"/>
    </row>
    <row r="8" spans="1:5" x14ac:dyDescent="0.2">
      <c r="A8" s="6" t="s">
        <v>147</v>
      </c>
      <c r="B8" s="6" t="s">
        <v>148</v>
      </c>
      <c r="C8" s="6" t="s">
        <v>149</v>
      </c>
      <c r="D8" s="6"/>
    </row>
    <row r="9" spans="1:5" x14ac:dyDescent="0.2">
      <c r="A9" s="6" t="s">
        <v>150</v>
      </c>
      <c r="B9" s="6" t="s">
        <v>47</v>
      </c>
      <c r="C9" s="6" t="s">
        <v>48</v>
      </c>
      <c r="D9" s="6"/>
    </row>
    <row r="10" spans="1:5" x14ac:dyDescent="0.2">
      <c r="A10" s="6" t="s">
        <v>151</v>
      </c>
      <c r="B10" s="6" t="s">
        <v>152</v>
      </c>
      <c r="C10" s="6" t="s">
        <v>49</v>
      </c>
      <c r="D10" s="6"/>
    </row>
    <row r="11" spans="1:5" x14ac:dyDescent="0.2">
      <c r="A11" s="6" t="s">
        <v>153</v>
      </c>
      <c r="B11" s="6" t="s">
        <v>154</v>
      </c>
      <c r="C11" s="6" t="s">
        <v>155</v>
      </c>
      <c r="D11" s="6"/>
    </row>
    <row r="12" spans="1:5" x14ac:dyDescent="0.2">
      <c r="A12" s="6" t="s">
        <v>156</v>
      </c>
      <c r="B12" s="6" t="s">
        <v>157</v>
      </c>
      <c r="C12" s="6" t="s">
        <v>158</v>
      </c>
      <c r="D12" s="6"/>
    </row>
    <row r="13" spans="1:5" ht="25.5" x14ac:dyDescent="0.2">
      <c r="A13" s="6" t="s">
        <v>159</v>
      </c>
      <c r="B13" s="7" t="s">
        <v>160</v>
      </c>
      <c r="C13" s="7" t="s">
        <v>161</v>
      </c>
      <c r="D13" s="6"/>
    </row>
    <row r="14" spans="1:5" x14ac:dyDescent="0.2">
      <c r="A14" s="6" t="s">
        <v>162</v>
      </c>
      <c r="B14" s="6" t="s">
        <v>163</v>
      </c>
      <c r="C14" s="8" t="s">
        <v>164</v>
      </c>
      <c r="D14" s="6"/>
    </row>
    <row r="15" spans="1:5" x14ac:dyDescent="0.2">
      <c r="A15" s="6" t="s">
        <v>165</v>
      </c>
      <c r="B15" s="6" t="s">
        <v>166</v>
      </c>
      <c r="C15" s="6" t="s">
        <v>167</v>
      </c>
      <c r="D15" s="6"/>
      <c r="E15" s="9"/>
    </row>
    <row r="16" spans="1:5" x14ac:dyDescent="0.2">
      <c r="A16" s="6" t="s">
        <v>168</v>
      </c>
      <c r="B16" s="6" t="s">
        <v>169</v>
      </c>
      <c r="C16" s="6" t="s">
        <v>170</v>
      </c>
      <c r="D16" s="6"/>
    </row>
    <row r="17" spans="1:4" x14ac:dyDescent="0.2">
      <c r="A17" s="6" t="s">
        <v>171</v>
      </c>
      <c r="B17" s="6" t="s">
        <v>172</v>
      </c>
      <c r="C17" s="6" t="s">
        <v>173</v>
      </c>
      <c r="D17" s="6"/>
    </row>
    <row r="18" spans="1:4" x14ac:dyDescent="0.2">
      <c r="A18" s="6" t="s">
        <v>174</v>
      </c>
      <c r="B18" s="6" t="s">
        <v>17</v>
      </c>
      <c r="C18" s="6" t="s">
        <v>18</v>
      </c>
      <c r="D18" s="6"/>
    </row>
    <row r="19" spans="1:4" x14ac:dyDescent="0.2">
      <c r="A19" s="6" t="s">
        <v>175</v>
      </c>
      <c r="B19" s="6" t="s">
        <v>19</v>
      </c>
      <c r="C19" s="6" t="s">
        <v>20</v>
      </c>
      <c r="D19" s="6"/>
    </row>
    <row r="20" spans="1:4" x14ac:dyDescent="0.2">
      <c r="A20" s="6" t="s">
        <v>176</v>
      </c>
      <c r="B20" s="6" t="s">
        <v>177</v>
      </c>
      <c r="C20" s="6" t="s">
        <v>178</v>
      </c>
      <c r="D20" s="6"/>
    </row>
    <row r="21" spans="1:4" x14ac:dyDescent="0.2">
      <c r="A21" s="6" t="s">
        <v>179</v>
      </c>
      <c r="B21" s="6" t="s">
        <v>180</v>
      </c>
      <c r="C21" s="6" t="s">
        <v>181</v>
      </c>
      <c r="D21" s="6"/>
    </row>
    <row r="22" spans="1:4" x14ac:dyDescent="0.2">
      <c r="A22" s="15" t="s">
        <v>593</v>
      </c>
      <c r="B22" s="15" t="s">
        <v>594</v>
      </c>
      <c r="C22" s="15" t="s">
        <v>595</v>
      </c>
      <c r="D22" s="6"/>
    </row>
    <row r="23" spans="1:4" x14ac:dyDescent="0.2">
      <c r="A23" s="17" t="s">
        <v>610</v>
      </c>
      <c r="B23" s="6" t="s">
        <v>7</v>
      </c>
      <c r="C23" s="6" t="s">
        <v>8</v>
      </c>
      <c r="D23" s="6"/>
    </row>
    <row r="24" spans="1:4" x14ac:dyDescent="0.2">
      <c r="A24" s="17" t="s">
        <v>611</v>
      </c>
      <c r="B24" s="6" t="s">
        <v>182</v>
      </c>
      <c r="C24" s="6" t="s">
        <v>183</v>
      </c>
      <c r="D24" s="6"/>
    </row>
    <row r="25" spans="1:4" x14ac:dyDescent="0.2">
      <c r="A25" s="17" t="s">
        <v>612</v>
      </c>
      <c r="B25" s="6" t="s">
        <v>184</v>
      </c>
      <c r="C25" s="6" t="s">
        <v>185</v>
      </c>
      <c r="D25" s="6"/>
    </row>
    <row r="26" spans="1:4" x14ac:dyDescent="0.2">
      <c r="A26" s="17" t="s">
        <v>613</v>
      </c>
      <c r="B26" s="6" t="s">
        <v>186</v>
      </c>
      <c r="C26" s="6" t="s">
        <v>187</v>
      </c>
      <c r="D26" s="6"/>
    </row>
    <row r="27" spans="1:4" x14ac:dyDescent="0.2">
      <c r="A27" s="17" t="s">
        <v>614</v>
      </c>
      <c r="B27" s="6" t="s">
        <v>188</v>
      </c>
      <c r="C27" s="6" t="s">
        <v>9</v>
      </c>
      <c r="D27" s="6"/>
    </row>
    <row r="28" spans="1:4" x14ac:dyDescent="0.2">
      <c r="A28" s="17" t="s">
        <v>615</v>
      </c>
      <c r="B28" s="6" t="s">
        <v>50</v>
      </c>
      <c r="C28" s="6" t="s">
        <v>51</v>
      </c>
      <c r="D28" s="6"/>
    </row>
    <row r="29" spans="1:4" x14ac:dyDescent="0.2">
      <c r="A29" s="17" t="s">
        <v>616</v>
      </c>
      <c r="B29" s="6" t="s">
        <v>54</v>
      </c>
      <c r="C29" s="6" t="s">
        <v>55</v>
      </c>
      <c r="D29" s="6"/>
    </row>
    <row r="30" spans="1:4" x14ac:dyDescent="0.2">
      <c r="A30" s="17" t="s">
        <v>617</v>
      </c>
      <c r="B30" s="6" t="s">
        <v>52</v>
      </c>
      <c r="C30" s="6" t="s">
        <v>53</v>
      </c>
      <c r="D30" s="6"/>
    </row>
    <row r="31" spans="1:4" x14ac:dyDescent="0.2">
      <c r="A31" s="17" t="s">
        <v>618</v>
      </c>
      <c r="B31" s="6" t="s">
        <v>56</v>
      </c>
      <c r="C31" s="6" t="s">
        <v>57</v>
      </c>
      <c r="D31" s="6"/>
    </row>
    <row r="32" spans="1:4" x14ac:dyDescent="0.2">
      <c r="A32" s="6" t="s">
        <v>189</v>
      </c>
      <c r="B32" s="6" t="s">
        <v>190</v>
      </c>
      <c r="C32" s="6" t="s">
        <v>191</v>
      </c>
      <c r="D32" s="6"/>
    </row>
    <row r="33" spans="1:4" x14ac:dyDescent="0.2">
      <c r="A33" s="6" t="s">
        <v>192</v>
      </c>
      <c r="B33" s="6" t="s">
        <v>193</v>
      </c>
      <c r="C33" s="6" t="s">
        <v>194</v>
      </c>
      <c r="D33" s="6"/>
    </row>
    <row r="34" spans="1:4" x14ac:dyDescent="0.2">
      <c r="A34" s="6" t="s">
        <v>195</v>
      </c>
      <c r="B34" s="6" t="s">
        <v>196</v>
      </c>
      <c r="C34" s="6" t="s">
        <v>197</v>
      </c>
      <c r="D34" s="6"/>
    </row>
    <row r="35" spans="1:4" x14ac:dyDescent="0.2">
      <c r="A35" s="6" t="s">
        <v>198</v>
      </c>
      <c r="B35" s="6" t="s">
        <v>58</v>
      </c>
      <c r="C35" s="6" t="s">
        <v>59</v>
      </c>
      <c r="D35" s="6"/>
    </row>
    <row r="36" spans="1:4" x14ac:dyDescent="0.2">
      <c r="A36" s="6" t="s">
        <v>199</v>
      </c>
      <c r="B36" s="6" t="s">
        <v>200</v>
      </c>
      <c r="C36" s="6" t="s">
        <v>201</v>
      </c>
      <c r="D36" s="6"/>
    </row>
    <row r="37" spans="1:4" x14ac:dyDescent="0.2">
      <c r="A37" s="6" t="s">
        <v>202</v>
      </c>
      <c r="B37" s="6" t="s">
        <v>21</v>
      </c>
      <c r="C37" s="6" t="s">
        <v>22</v>
      </c>
      <c r="D37" s="6"/>
    </row>
    <row r="38" spans="1:4" x14ac:dyDescent="0.2">
      <c r="A38" s="6" t="s">
        <v>203</v>
      </c>
      <c r="B38" s="6" t="s">
        <v>204</v>
      </c>
      <c r="C38" s="6" t="s">
        <v>205</v>
      </c>
      <c r="D38" s="6"/>
    </row>
    <row r="39" spans="1:4" x14ac:dyDescent="0.2">
      <c r="A39" s="6" t="s">
        <v>206</v>
      </c>
      <c r="B39" s="6" t="s">
        <v>62</v>
      </c>
      <c r="C39" s="6" t="s">
        <v>63</v>
      </c>
      <c r="D39" s="6"/>
    </row>
    <row r="40" spans="1:4" x14ac:dyDescent="0.2">
      <c r="A40" s="6" t="s">
        <v>207</v>
      </c>
      <c r="B40" s="6" t="s">
        <v>60</v>
      </c>
      <c r="C40" s="6" t="s">
        <v>61</v>
      </c>
      <c r="D40" s="6"/>
    </row>
    <row r="41" spans="1:4" x14ac:dyDescent="0.2">
      <c r="A41" s="6" t="s">
        <v>208</v>
      </c>
      <c r="B41" s="6" t="s">
        <v>209</v>
      </c>
      <c r="C41" s="6" t="s">
        <v>210</v>
      </c>
      <c r="D41" s="6"/>
    </row>
    <row r="42" spans="1:4" x14ac:dyDescent="0.2">
      <c r="A42" s="6" t="s">
        <v>211</v>
      </c>
      <c r="B42" s="6" t="s">
        <v>62</v>
      </c>
      <c r="C42" s="6" t="s">
        <v>63</v>
      </c>
      <c r="D42" s="6"/>
    </row>
    <row r="43" spans="1:4" x14ac:dyDescent="0.2">
      <c r="A43" s="6" t="s">
        <v>212</v>
      </c>
      <c r="B43" s="6" t="s">
        <v>60</v>
      </c>
      <c r="C43" s="6" t="s">
        <v>61</v>
      </c>
      <c r="D43" s="6"/>
    </row>
    <row r="44" spans="1:4" x14ac:dyDescent="0.2">
      <c r="A44" s="6" t="s">
        <v>213</v>
      </c>
      <c r="B44" s="6" t="s">
        <v>214</v>
      </c>
      <c r="C44" s="6" t="s">
        <v>215</v>
      </c>
      <c r="D44" s="6"/>
    </row>
    <row r="45" spans="1:4" x14ac:dyDescent="0.2">
      <c r="A45" s="6" t="s">
        <v>216</v>
      </c>
      <c r="B45" s="6" t="s">
        <v>64</v>
      </c>
      <c r="C45" s="6" t="s">
        <v>65</v>
      </c>
      <c r="D45" s="6"/>
    </row>
    <row r="46" spans="1:4" x14ac:dyDescent="0.2">
      <c r="A46" s="6" t="s">
        <v>217</v>
      </c>
      <c r="B46" s="6" t="s">
        <v>3</v>
      </c>
      <c r="C46" s="6" t="s">
        <v>4</v>
      </c>
      <c r="D46" s="6"/>
    </row>
    <row r="47" spans="1:4" x14ac:dyDescent="0.2">
      <c r="A47" s="6" t="s">
        <v>218</v>
      </c>
      <c r="B47" s="6" t="s">
        <v>219</v>
      </c>
      <c r="C47" s="6" t="s">
        <v>220</v>
      </c>
      <c r="D47" s="6"/>
    </row>
    <row r="48" spans="1:4" x14ac:dyDescent="0.2">
      <c r="A48" s="6" t="s">
        <v>221</v>
      </c>
      <c r="B48" s="6" t="s">
        <v>66</v>
      </c>
      <c r="C48" s="6" t="s">
        <v>67</v>
      </c>
      <c r="D48" s="6"/>
    </row>
    <row r="49" spans="1:4" x14ac:dyDescent="0.2">
      <c r="A49" s="6" t="s">
        <v>222</v>
      </c>
      <c r="B49" s="6" t="s">
        <v>223</v>
      </c>
      <c r="C49" s="6" t="s">
        <v>224</v>
      </c>
      <c r="D49" s="6"/>
    </row>
    <row r="50" spans="1:4" x14ac:dyDescent="0.2">
      <c r="A50" s="6" t="s">
        <v>225</v>
      </c>
      <c r="B50" s="6" t="s">
        <v>68</v>
      </c>
      <c r="C50" s="6" t="s">
        <v>69</v>
      </c>
      <c r="D50" s="6"/>
    </row>
    <row r="51" spans="1:4" x14ac:dyDescent="0.2">
      <c r="A51" s="6" t="s">
        <v>226</v>
      </c>
      <c r="B51" s="6" t="s">
        <v>227</v>
      </c>
      <c r="C51" s="6" t="s">
        <v>228</v>
      </c>
      <c r="D51" s="6"/>
    </row>
    <row r="52" spans="1:4" x14ac:dyDescent="0.2">
      <c r="A52" s="6" t="s">
        <v>229</v>
      </c>
      <c r="B52" s="6" t="s">
        <v>70</v>
      </c>
      <c r="C52" s="6" t="s">
        <v>71</v>
      </c>
      <c r="D52" s="6"/>
    </row>
    <row r="53" spans="1:4" x14ac:dyDescent="0.2">
      <c r="A53" s="6" t="s">
        <v>230</v>
      </c>
      <c r="B53" s="6" t="s">
        <v>231</v>
      </c>
      <c r="C53" s="6" t="s">
        <v>232</v>
      </c>
      <c r="D53" s="6"/>
    </row>
    <row r="54" spans="1:4" x14ac:dyDescent="0.2">
      <c r="A54" s="6" t="s">
        <v>233</v>
      </c>
      <c r="B54" s="6" t="s">
        <v>234</v>
      </c>
      <c r="C54" s="6" t="s">
        <v>235</v>
      </c>
      <c r="D54" s="6"/>
    </row>
    <row r="55" spans="1:4" x14ac:dyDescent="0.2">
      <c r="A55" s="6" t="s">
        <v>236</v>
      </c>
      <c r="B55" s="6" t="s">
        <v>237</v>
      </c>
      <c r="C55" s="6" t="s">
        <v>238</v>
      </c>
      <c r="D55" s="6"/>
    </row>
    <row r="56" spans="1:4" x14ac:dyDescent="0.2">
      <c r="A56" s="6" t="s">
        <v>239</v>
      </c>
      <c r="B56" s="6" t="s">
        <v>240</v>
      </c>
      <c r="C56" s="6" t="s">
        <v>241</v>
      </c>
      <c r="D56" s="6"/>
    </row>
    <row r="57" spans="1:4" x14ac:dyDescent="0.2">
      <c r="A57" s="6" t="s">
        <v>242</v>
      </c>
      <c r="B57" s="6" t="s">
        <v>10</v>
      </c>
      <c r="C57" s="6" t="s">
        <v>243</v>
      </c>
      <c r="D57" s="6"/>
    </row>
    <row r="58" spans="1:4" x14ac:dyDescent="0.2">
      <c r="A58" s="6" t="s">
        <v>244</v>
      </c>
      <c r="B58" s="6" t="s">
        <v>245</v>
      </c>
      <c r="C58" s="6" t="s">
        <v>246</v>
      </c>
      <c r="D58" s="6"/>
    </row>
    <row r="59" spans="1:4" x14ac:dyDescent="0.2">
      <c r="A59" s="6" t="s">
        <v>247</v>
      </c>
      <c r="B59" s="6" t="s">
        <v>248</v>
      </c>
      <c r="C59" s="6" t="s">
        <v>136</v>
      </c>
      <c r="D59" s="6"/>
    </row>
    <row r="60" spans="1:4" x14ac:dyDescent="0.2">
      <c r="A60" s="6" t="s">
        <v>249</v>
      </c>
      <c r="B60" s="6" t="s">
        <v>250</v>
      </c>
      <c r="C60" s="6" t="s">
        <v>251</v>
      </c>
      <c r="D60" s="6"/>
    </row>
    <row r="61" spans="1:4" x14ac:dyDescent="0.2">
      <c r="A61" s="6" t="s">
        <v>252</v>
      </c>
      <c r="B61" s="6" t="s">
        <v>253</v>
      </c>
      <c r="C61" s="6" t="s">
        <v>254</v>
      </c>
      <c r="D61" s="6"/>
    </row>
    <row r="62" spans="1:4" x14ac:dyDescent="0.2">
      <c r="A62" s="6" t="s">
        <v>255</v>
      </c>
      <c r="B62" s="6" t="s">
        <v>256</v>
      </c>
      <c r="C62" s="6" t="s">
        <v>257</v>
      </c>
      <c r="D62" s="6"/>
    </row>
    <row r="63" spans="1:4" x14ac:dyDescent="0.2">
      <c r="A63" s="6" t="s">
        <v>258</v>
      </c>
      <c r="B63" s="6" t="s">
        <v>72</v>
      </c>
      <c r="C63" s="6" t="s">
        <v>73</v>
      </c>
      <c r="D63" s="6"/>
    </row>
    <row r="64" spans="1:4" x14ac:dyDescent="0.2">
      <c r="A64" s="6" t="s">
        <v>259</v>
      </c>
      <c r="B64" s="6" t="s">
        <v>74</v>
      </c>
      <c r="C64" s="6" t="s">
        <v>75</v>
      </c>
      <c r="D64" s="6"/>
    </row>
    <row r="65" spans="1:5" x14ac:dyDescent="0.2">
      <c r="A65" s="6" t="s">
        <v>260</v>
      </c>
      <c r="B65" s="6" t="s">
        <v>76</v>
      </c>
      <c r="C65" s="6" t="s">
        <v>23</v>
      </c>
      <c r="D65" s="6"/>
    </row>
    <row r="66" spans="1:5" x14ac:dyDescent="0.2">
      <c r="A66" s="6" t="s">
        <v>261</v>
      </c>
      <c r="B66" s="6" t="s">
        <v>77</v>
      </c>
      <c r="C66" s="6" t="s">
        <v>78</v>
      </c>
      <c r="D66" s="6"/>
    </row>
    <row r="67" spans="1:5" x14ac:dyDescent="0.2">
      <c r="A67" s="6" t="s">
        <v>262</v>
      </c>
      <c r="B67" s="6" t="s">
        <v>7</v>
      </c>
      <c r="C67" s="6" t="s">
        <v>8</v>
      </c>
      <c r="D67" s="6"/>
    </row>
    <row r="68" spans="1:5" x14ac:dyDescent="0.2">
      <c r="A68" s="6" t="s">
        <v>263</v>
      </c>
      <c r="B68" s="6" t="s">
        <v>182</v>
      </c>
      <c r="C68" s="6" t="s">
        <v>183</v>
      </c>
      <c r="D68" s="6"/>
    </row>
    <row r="69" spans="1:5" x14ac:dyDescent="0.2">
      <c r="A69" s="6" t="s">
        <v>264</v>
      </c>
      <c r="B69" s="6" t="s">
        <v>265</v>
      </c>
      <c r="C69" s="6" t="s">
        <v>265</v>
      </c>
      <c r="D69" s="6"/>
    </row>
    <row r="70" spans="1:5" x14ac:dyDescent="0.2">
      <c r="A70" s="6" t="s">
        <v>266</v>
      </c>
      <c r="B70" s="6" t="s">
        <v>267</v>
      </c>
      <c r="C70" s="6" t="s">
        <v>268</v>
      </c>
      <c r="D70" s="6"/>
      <c r="E70" s="4"/>
    </row>
    <row r="71" spans="1:5" x14ac:dyDescent="0.2">
      <c r="A71" s="6" t="s">
        <v>269</v>
      </c>
      <c r="B71" s="6" t="s">
        <v>184</v>
      </c>
      <c r="C71" s="6" t="s">
        <v>185</v>
      </c>
      <c r="D71" s="6"/>
    </row>
    <row r="72" spans="1:5" x14ac:dyDescent="0.2">
      <c r="A72" s="6" t="s">
        <v>270</v>
      </c>
      <c r="B72" s="6" t="s">
        <v>186</v>
      </c>
      <c r="C72" s="6" t="s">
        <v>187</v>
      </c>
      <c r="D72" s="6"/>
    </row>
    <row r="73" spans="1:5" x14ac:dyDescent="0.2">
      <c r="A73" s="6" t="s">
        <v>271</v>
      </c>
      <c r="B73" s="6" t="s">
        <v>272</v>
      </c>
      <c r="C73" s="6" t="s">
        <v>273</v>
      </c>
      <c r="D73" s="6"/>
    </row>
    <row r="74" spans="1:5" x14ac:dyDescent="0.2">
      <c r="A74" s="6" t="s">
        <v>274</v>
      </c>
      <c r="B74" s="6" t="s">
        <v>275</v>
      </c>
      <c r="C74" s="6" t="s">
        <v>276</v>
      </c>
      <c r="D74" s="6"/>
    </row>
    <row r="75" spans="1:5" x14ac:dyDescent="0.2">
      <c r="A75" s="6" t="s">
        <v>277</v>
      </c>
      <c r="B75" s="6" t="s">
        <v>5</v>
      </c>
      <c r="C75" s="6" t="s">
        <v>6</v>
      </c>
      <c r="D75" s="6"/>
    </row>
    <row r="76" spans="1:5" x14ac:dyDescent="0.2">
      <c r="A76" s="6" t="s">
        <v>278</v>
      </c>
      <c r="B76" s="6" t="s">
        <v>279</v>
      </c>
      <c r="C76" s="6" t="s">
        <v>280</v>
      </c>
      <c r="D76" s="6"/>
    </row>
    <row r="77" spans="1:5" x14ac:dyDescent="0.2">
      <c r="A77" s="6" t="s">
        <v>281</v>
      </c>
      <c r="B77" s="6" t="s">
        <v>188</v>
      </c>
      <c r="C77" s="6" t="s">
        <v>9</v>
      </c>
      <c r="D77" s="6"/>
    </row>
    <row r="78" spans="1:5" x14ac:dyDescent="0.2">
      <c r="A78" s="6" t="s">
        <v>282</v>
      </c>
      <c r="B78" s="6" t="s">
        <v>283</v>
      </c>
      <c r="C78" s="6" t="s">
        <v>284</v>
      </c>
      <c r="D78" s="6"/>
    </row>
    <row r="79" spans="1:5" x14ac:dyDescent="0.2">
      <c r="A79" s="6" t="s">
        <v>285</v>
      </c>
      <c r="B79" s="6" t="s">
        <v>79</v>
      </c>
      <c r="C79" s="6" t="s">
        <v>80</v>
      </c>
      <c r="D79" s="6"/>
    </row>
    <row r="80" spans="1:5" x14ac:dyDescent="0.2">
      <c r="A80" s="6" t="s">
        <v>286</v>
      </c>
      <c r="B80" s="6" t="s">
        <v>287</v>
      </c>
      <c r="C80" s="6" t="s">
        <v>288</v>
      </c>
      <c r="D80" s="6"/>
    </row>
    <row r="81" spans="1:4" x14ac:dyDescent="0.2">
      <c r="A81" s="6" t="s">
        <v>289</v>
      </c>
      <c r="B81" s="6" t="s">
        <v>81</v>
      </c>
      <c r="C81" s="6" t="s">
        <v>82</v>
      </c>
      <c r="D81" s="6"/>
    </row>
    <row r="82" spans="1:4" x14ac:dyDescent="0.2">
      <c r="A82" s="6" t="s">
        <v>290</v>
      </c>
      <c r="B82" s="6" t="s">
        <v>291</v>
      </c>
      <c r="C82" s="6" t="s">
        <v>292</v>
      </c>
      <c r="D82" s="6"/>
    </row>
    <row r="83" spans="1:4" x14ac:dyDescent="0.2">
      <c r="A83" s="6" t="s">
        <v>293</v>
      </c>
      <c r="B83" s="6" t="s">
        <v>66</v>
      </c>
      <c r="C83" s="6" t="s">
        <v>67</v>
      </c>
      <c r="D83" s="6"/>
    </row>
    <row r="84" spans="1:4" x14ac:dyDescent="0.2">
      <c r="A84" s="6" t="s">
        <v>294</v>
      </c>
      <c r="B84" s="6" t="s">
        <v>83</v>
      </c>
      <c r="C84" s="6" t="s">
        <v>295</v>
      </c>
      <c r="D84" s="6"/>
    </row>
    <row r="85" spans="1:4" x14ac:dyDescent="0.2">
      <c r="A85" s="6" t="s">
        <v>296</v>
      </c>
      <c r="B85" s="6" t="s">
        <v>84</v>
      </c>
      <c r="C85" s="6" t="s">
        <v>297</v>
      </c>
      <c r="D85" s="6"/>
    </row>
    <row r="86" spans="1:4" x14ac:dyDescent="0.2">
      <c r="A86" s="6" t="s">
        <v>298</v>
      </c>
      <c r="B86" s="6" t="s">
        <v>299</v>
      </c>
      <c r="C86" s="6" t="s">
        <v>224</v>
      </c>
      <c r="D86" s="6"/>
    </row>
    <row r="87" spans="1:4" x14ac:dyDescent="0.2">
      <c r="A87" s="6" t="s">
        <v>300</v>
      </c>
      <c r="B87" s="6" t="s">
        <v>83</v>
      </c>
      <c r="C87" s="6" t="s">
        <v>295</v>
      </c>
      <c r="D87" s="6"/>
    </row>
    <row r="88" spans="1:4" x14ac:dyDescent="0.2">
      <c r="A88" s="6" t="s">
        <v>301</v>
      </c>
      <c r="B88" s="6" t="s">
        <v>84</v>
      </c>
      <c r="C88" s="6" t="s">
        <v>297</v>
      </c>
      <c r="D88" s="6"/>
    </row>
    <row r="89" spans="1:4" x14ac:dyDescent="0.2">
      <c r="A89" s="6" t="s">
        <v>302</v>
      </c>
      <c r="B89" s="6" t="s">
        <v>68</v>
      </c>
      <c r="C89" s="6" t="s">
        <v>69</v>
      </c>
      <c r="D89" s="6"/>
    </row>
    <row r="90" spans="1:4" x14ac:dyDescent="0.2">
      <c r="A90" s="6" t="s">
        <v>303</v>
      </c>
      <c r="B90" s="6" t="s">
        <v>83</v>
      </c>
      <c r="C90" s="6" t="s">
        <v>295</v>
      </c>
      <c r="D90" s="6"/>
    </row>
    <row r="91" spans="1:4" x14ac:dyDescent="0.2">
      <c r="A91" s="6" t="s">
        <v>304</v>
      </c>
      <c r="B91" s="6" t="s">
        <v>84</v>
      </c>
      <c r="C91" s="6" t="s">
        <v>297</v>
      </c>
      <c r="D91" s="6"/>
    </row>
    <row r="92" spans="1:4" x14ac:dyDescent="0.2">
      <c r="A92" s="6" t="s">
        <v>305</v>
      </c>
      <c r="B92" s="6" t="s">
        <v>227</v>
      </c>
      <c r="C92" s="6" t="s">
        <v>228</v>
      </c>
      <c r="D92" s="6"/>
    </row>
    <row r="93" spans="1:4" x14ac:dyDescent="0.2">
      <c r="A93" s="6" t="s">
        <v>306</v>
      </c>
      <c r="B93" s="6" t="s">
        <v>83</v>
      </c>
      <c r="C93" s="6" t="s">
        <v>295</v>
      </c>
      <c r="D93" s="6"/>
    </row>
    <row r="94" spans="1:4" x14ac:dyDescent="0.2">
      <c r="A94" s="6" t="s">
        <v>307</v>
      </c>
      <c r="B94" s="6" t="s">
        <v>84</v>
      </c>
      <c r="C94" s="6" t="s">
        <v>297</v>
      </c>
      <c r="D94" s="6"/>
    </row>
    <row r="95" spans="1:4" x14ac:dyDescent="0.2">
      <c r="A95" s="6" t="s">
        <v>308</v>
      </c>
      <c r="B95" s="6" t="s">
        <v>70</v>
      </c>
      <c r="C95" s="6" t="s">
        <v>71</v>
      </c>
      <c r="D95" s="6"/>
    </row>
    <row r="96" spans="1:4" x14ac:dyDescent="0.2">
      <c r="A96" s="6" t="s">
        <v>309</v>
      </c>
      <c r="B96" s="6" t="s">
        <v>231</v>
      </c>
      <c r="C96" s="6" t="s">
        <v>232</v>
      </c>
      <c r="D96" s="6"/>
    </row>
    <row r="97" spans="1:5" x14ac:dyDescent="0.2">
      <c r="A97" s="6" t="s">
        <v>310</v>
      </c>
      <c r="B97" s="6" t="s">
        <v>311</v>
      </c>
      <c r="C97" s="6" t="s">
        <v>312</v>
      </c>
      <c r="D97" s="6"/>
    </row>
    <row r="98" spans="1:5" x14ac:dyDescent="0.2">
      <c r="A98" s="6" t="s">
        <v>313</v>
      </c>
      <c r="B98" s="6" t="s">
        <v>314</v>
      </c>
      <c r="C98" s="6" t="s">
        <v>238</v>
      </c>
      <c r="D98" s="6"/>
    </row>
    <row r="99" spans="1:5" x14ac:dyDescent="0.2">
      <c r="A99" s="6" t="s">
        <v>315</v>
      </c>
      <c r="B99" s="6" t="s">
        <v>316</v>
      </c>
      <c r="C99" s="6" t="s">
        <v>317</v>
      </c>
      <c r="D99" s="6"/>
    </row>
    <row r="100" spans="1:5" x14ac:dyDescent="0.2">
      <c r="A100" s="6" t="s">
        <v>318</v>
      </c>
      <c r="B100" s="6" t="s">
        <v>245</v>
      </c>
      <c r="C100" s="6" t="s">
        <v>246</v>
      </c>
      <c r="D100" s="6"/>
    </row>
    <row r="101" spans="1:5" x14ac:dyDescent="0.2">
      <c r="A101" s="6" t="s">
        <v>319</v>
      </c>
      <c r="B101" s="6" t="s">
        <v>10</v>
      </c>
      <c r="C101" s="6" t="s">
        <v>243</v>
      </c>
      <c r="D101" s="6"/>
    </row>
    <row r="102" spans="1:5" x14ac:dyDescent="0.2">
      <c r="A102" s="6" t="s">
        <v>320</v>
      </c>
      <c r="B102" s="6" t="s">
        <v>321</v>
      </c>
      <c r="C102" s="6" t="s">
        <v>322</v>
      </c>
      <c r="D102" s="6"/>
    </row>
    <row r="103" spans="1:5" x14ac:dyDescent="0.2">
      <c r="A103" s="6" t="s">
        <v>323</v>
      </c>
      <c r="B103" s="6" t="s">
        <v>324</v>
      </c>
      <c r="C103" s="6" t="s">
        <v>325</v>
      </c>
      <c r="D103" s="6"/>
    </row>
    <row r="104" spans="1:5" x14ac:dyDescent="0.2">
      <c r="A104" s="6" t="s">
        <v>326</v>
      </c>
      <c r="B104" s="6" t="s">
        <v>327</v>
      </c>
      <c r="C104" s="6" t="s">
        <v>328</v>
      </c>
      <c r="D104" s="6"/>
    </row>
    <row r="105" spans="1:5" x14ac:dyDescent="0.2">
      <c r="A105" s="6" t="s">
        <v>329</v>
      </c>
      <c r="B105" s="6" t="s">
        <v>330</v>
      </c>
      <c r="C105" s="6" t="s">
        <v>331</v>
      </c>
      <c r="D105" s="6"/>
      <c r="E105" s="10"/>
    </row>
    <row r="106" spans="1:5" x14ac:dyDescent="0.2">
      <c r="A106" s="6" t="s">
        <v>332</v>
      </c>
      <c r="B106" s="6" t="s">
        <v>333</v>
      </c>
      <c r="C106" s="6" t="s">
        <v>334</v>
      </c>
      <c r="D106" s="6"/>
    </row>
    <row r="107" spans="1:5" x14ac:dyDescent="0.2">
      <c r="A107" s="6" t="s">
        <v>335</v>
      </c>
      <c r="B107" s="6" t="s">
        <v>336</v>
      </c>
      <c r="C107" s="6" t="s">
        <v>337</v>
      </c>
      <c r="D107" s="6"/>
    </row>
    <row r="108" spans="1:5" x14ac:dyDescent="0.2">
      <c r="A108" s="6" t="s">
        <v>338</v>
      </c>
      <c r="B108" s="6" t="s">
        <v>339</v>
      </c>
      <c r="C108" s="6" t="s">
        <v>340</v>
      </c>
      <c r="D108" s="6"/>
    </row>
    <row r="109" spans="1:5" x14ac:dyDescent="0.2">
      <c r="A109" s="6" t="s">
        <v>341</v>
      </c>
      <c r="B109" s="6" t="s">
        <v>86</v>
      </c>
      <c r="C109" s="6" t="s">
        <v>87</v>
      </c>
      <c r="D109" s="6"/>
    </row>
    <row r="110" spans="1:5" x14ac:dyDescent="0.2">
      <c r="A110" s="6" t="s">
        <v>342</v>
      </c>
      <c r="B110" s="6" t="s">
        <v>321</v>
      </c>
      <c r="C110" s="6" t="s">
        <v>322</v>
      </c>
      <c r="D110" s="6"/>
    </row>
    <row r="111" spans="1:5" x14ac:dyDescent="0.2">
      <c r="A111" s="6" t="s">
        <v>343</v>
      </c>
      <c r="B111" s="6" t="s">
        <v>344</v>
      </c>
      <c r="C111" s="6" t="s">
        <v>345</v>
      </c>
      <c r="D111" s="6"/>
    </row>
    <row r="112" spans="1:5" x14ac:dyDescent="0.2">
      <c r="A112" s="6" t="s">
        <v>346</v>
      </c>
      <c r="B112" s="6" t="s">
        <v>347</v>
      </c>
      <c r="C112" s="6" t="s">
        <v>348</v>
      </c>
      <c r="D112" s="6"/>
    </row>
    <row r="113" spans="1:5" x14ac:dyDescent="0.2">
      <c r="A113" s="6" t="s">
        <v>349</v>
      </c>
      <c r="B113" s="6" t="s">
        <v>350</v>
      </c>
      <c r="C113" s="6" t="s">
        <v>351</v>
      </c>
      <c r="D113" s="6"/>
    </row>
    <row r="114" spans="1:5" x14ac:dyDescent="0.2">
      <c r="A114" s="6" t="s">
        <v>352</v>
      </c>
      <c r="B114" s="6" t="s">
        <v>15</v>
      </c>
      <c r="C114" s="6" t="s">
        <v>16</v>
      </c>
      <c r="D114" s="6"/>
    </row>
    <row r="115" spans="1:5" x14ac:dyDescent="0.2">
      <c r="A115" s="6" t="s">
        <v>353</v>
      </c>
      <c r="B115" s="6" t="s">
        <v>354</v>
      </c>
      <c r="C115" s="6" t="s">
        <v>355</v>
      </c>
      <c r="D115" s="6"/>
    </row>
    <row r="116" spans="1:5" x14ac:dyDescent="0.2">
      <c r="A116" s="6" t="s">
        <v>356</v>
      </c>
      <c r="B116" s="6" t="s">
        <v>85</v>
      </c>
      <c r="C116" s="6" t="s">
        <v>357</v>
      </c>
      <c r="D116" s="6"/>
      <c r="E116" s="10"/>
    </row>
    <row r="117" spans="1:5" x14ac:dyDescent="0.2">
      <c r="A117" s="6" t="s">
        <v>358</v>
      </c>
      <c r="B117" s="6" t="s">
        <v>88</v>
      </c>
      <c r="C117" s="6" t="s">
        <v>89</v>
      </c>
      <c r="D117" s="6"/>
    </row>
    <row r="118" spans="1:5" x14ac:dyDescent="0.2">
      <c r="A118" s="6" t="s">
        <v>359</v>
      </c>
      <c r="B118" s="6" t="s">
        <v>360</v>
      </c>
      <c r="C118" s="6" t="s">
        <v>361</v>
      </c>
      <c r="D118" s="6"/>
    </row>
    <row r="119" spans="1:5" x14ac:dyDescent="0.2">
      <c r="A119" s="6" t="s">
        <v>362</v>
      </c>
      <c r="B119" s="6" t="s">
        <v>363</v>
      </c>
      <c r="C119" s="6" t="s">
        <v>364</v>
      </c>
      <c r="D119" s="6"/>
    </row>
    <row r="120" spans="1:5" x14ac:dyDescent="0.2">
      <c r="A120" s="6" t="s">
        <v>365</v>
      </c>
      <c r="B120" s="6" t="s">
        <v>366</v>
      </c>
      <c r="C120" s="6" t="s">
        <v>367</v>
      </c>
      <c r="D120" s="6"/>
    </row>
    <row r="121" spans="1:5" x14ac:dyDescent="0.2">
      <c r="A121" s="6" t="s">
        <v>368</v>
      </c>
      <c r="B121" s="6" t="s">
        <v>99</v>
      </c>
      <c r="C121" s="6" t="s">
        <v>100</v>
      </c>
      <c r="D121" s="6"/>
    </row>
    <row r="122" spans="1:5" x14ac:dyDescent="0.2">
      <c r="A122" s="6" t="s">
        <v>369</v>
      </c>
      <c r="B122" s="6" t="s">
        <v>101</v>
      </c>
      <c r="C122" s="6" t="s">
        <v>102</v>
      </c>
      <c r="D122" s="6"/>
    </row>
    <row r="123" spans="1:5" x14ac:dyDescent="0.2">
      <c r="A123" s="6" t="s">
        <v>370</v>
      </c>
      <c r="B123" s="6" t="s">
        <v>103</v>
      </c>
      <c r="C123" s="6" t="s">
        <v>104</v>
      </c>
      <c r="D123" s="6"/>
    </row>
    <row r="124" spans="1:5" x14ac:dyDescent="0.2">
      <c r="A124" s="6" t="s">
        <v>371</v>
      </c>
      <c r="B124" s="6" t="s">
        <v>105</v>
      </c>
      <c r="C124" s="6" t="s">
        <v>106</v>
      </c>
      <c r="D124" s="6"/>
    </row>
    <row r="125" spans="1:5" x14ac:dyDescent="0.2">
      <c r="A125" s="6" t="s">
        <v>372</v>
      </c>
      <c r="B125" s="6" t="s">
        <v>107</v>
      </c>
      <c r="C125" s="6" t="s">
        <v>108</v>
      </c>
      <c r="D125" s="6"/>
    </row>
    <row r="126" spans="1:5" x14ac:dyDescent="0.2">
      <c r="A126" s="6" t="s">
        <v>373</v>
      </c>
      <c r="B126" s="6" t="s">
        <v>109</v>
      </c>
      <c r="C126" s="6" t="s">
        <v>110</v>
      </c>
      <c r="D126" s="6"/>
    </row>
    <row r="127" spans="1:5" x14ac:dyDescent="0.2">
      <c r="A127" s="6" t="s">
        <v>374</v>
      </c>
      <c r="B127" s="6" t="s">
        <v>111</v>
      </c>
      <c r="C127" s="6" t="s">
        <v>112</v>
      </c>
      <c r="D127" s="6"/>
    </row>
    <row r="128" spans="1:5" x14ac:dyDescent="0.2">
      <c r="A128" s="6" t="s">
        <v>375</v>
      </c>
      <c r="B128" s="6" t="s">
        <v>113</v>
      </c>
      <c r="C128" s="6" t="s">
        <v>114</v>
      </c>
      <c r="D128" s="6"/>
    </row>
    <row r="129" spans="1:4" x14ac:dyDescent="0.2">
      <c r="A129" s="6" t="s">
        <v>376</v>
      </c>
      <c r="B129" s="6" t="s">
        <v>115</v>
      </c>
      <c r="C129" s="6" t="s">
        <v>116</v>
      </c>
      <c r="D129" s="6"/>
    </row>
    <row r="130" spans="1:4" x14ac:dyDescent="0.2">
      <c r="A130" s="6" t="s">
        <v>377</v>
      </c>
      <c r="B130" s="6" t="s">
        <v>378</v>
      </c>
      <c r="C130" s="6" t="s">
        <v>379</v>
      </c>
      <c r="D130" s="6"/>
    </row>
    <row r="131" spans="1:4" x14ac:dyDescent="0.2">
      <c r="A131" s="6" t="s">
        <v>380</v>
      </c>
      <c r="B131" s="6" t="s">
        <v>381</v>
      </c>
      <c r="C131" s="6" t="s">
        <v>382</v>
      </c>
      <c r="D131" s="6"/>
    </row>
    <row r="132" spans="1:4" x14ac:dyDescent="0.2">
      <c r="A132" s="6" t="s">
        <v>383</v>
      </c>
      <c r="B132" s="6" t="s">
        <v>117</v>
      </c>
      <c r="C132" s="6" t="s">
        <v>118</v>
      </c>
      <c r="D132" s="6"/>
    </row>
    <row r="133" spans="1:4" x14ac:dyDescent="0.2">
      <c r="A133" s="6" t="s">
        <v>384</v>
      </c>
      <c r="B133" s="6" t="s">
        <v>119</v>
      </c>
      <c r="C133" s="6" t="s">
        <v>120</v>
      </c>
      <c r="D133" s="6"/>
    </row>
    <row r="134" spans="1:4" x14ac:dyDescent="0.2">
      <c r="A134" s="6" t="s">
        <v>385</v>
      </c>
      <c r="B134" s="6" t="s">
        <v>121</v>
      </c>
      <c r="C134" s="6" t="s">
        <v>122</v>
      </c>
      <c r="D134" s="6"/>
    </row>
    <row r="135" spans="1:4" x14ac:dyDescent="0.2">
      <c r="A135" s="6" t="s">
        <v>386</v>
      </c>
      <c r="B135" s="6" t="s">
        <v>387</v>
      </c>
      <c r="C135" s="6" t="s">
        <v>388</v>
      </c>
      <c r="D135" s="6"/>
    </row>
    <row r="136" spans="1:4" x14ac:dyDescent="0.2">
      <c r="A136" s="6" t="s">
        <v>389</v>
      </c>
      <c r="B136" s="6" t="s">
        <v>123</v>
      </c>
      <c r="C136" s="6" t="s">
        <v>124</v>
      </c>
      <c r="D136" s="6"/>
    </row>
    <row r="137" spans="1:4" x14ac:dyDescent="0.2">
      <c r="A137" s="6" t="s">
        <v>390</v>
      </c>
      <c r="B137" s="6" t="s">
        <v>391</v>
      </c>
      <c r="C137" s="6" t="s">
        <v>392</v>
      </c>
      <c r="D137" s="6"/>
    </row>
    <row r="138" spans="1:4" x14ac:dyDescent="0.2">
      <c r="A138" s="6" t="s">
        <v>393</v>
      </c>
      <c r="B138" s="6" t="s">
        <v>125</v>
      </c>
      <c r="C138" s="6" t="s">
        <v>126</v>
      </c>
      <c r="D138" s="6"/>
    </row>
    <row r="139" spans="1:4" x14ac:dyDescent="0.2">
      <c r="A139" s="6" t="s">
        <v>394</v>
      </c>
      <c r="B139" s="6" t="s">
        <v>127</v>
      </c>
      <c r="C139" s="6" t="s">
        <v>128</v>
      </c>
      <c r="D139" s="6"/>
    </row>
    <row r="140" spans="1:4" x14ac:dyDescent="0.2">
      <c r="A140" s="6" t="s">
        <v>395</v>
      </c>
      <c r="B140" s="6" t="s">
        <v>129</v>
      </c>
      <c r="C140" s="6" t="s">
        <v>130</v>
      </c>
      <c r="D140" s="6"/>
    </row>
    <row r="141" spans="1:4" x14ac:dyDescent="0.2">
      <c r="A141" s="6" t="s">
        <v>396</v>
      </c>
      <c r="B141" s="6" t="s">
        <v>131</v>
      </c>
      <c r="C141" s="6" t="s">
        <v>132</v>
      </c>
      <c r="D141" s="6"/>
    </row>
    <row r="142" spans="1:4" x14ac:dyDescent="0.2">
      <c r="A142" s="6" t="s">
        <v>397</v>
      </c>
      <c r="B142" s="6" t="s">
        <v>387</v>
      </c>
      <c r="C142" s="6" t="s">
        <v>388</v>
      </c>
      <c r="D142" s="6"/>
    </row>
    <row r="143" spans="1:4" x14ac:dyDescent="0.2">
      <c r="A143" s="6" t="s">
        <v>398</v>
      </c>
      <c r="B143" s="6" t="s">
        <v>339</v>
      </c>
      <c r="C143" s="6" t="s">
        <v>340</v>
      </c>
      <c r="D143" s="6"/>
    </row>
    <row r="144" spans="1:4" x14ac:dyDescent="0.2">
      <c r="A144" s="6" t="s">
        <v>399</v>
      </c>
      <c r="B144" s="6" t="s">
        <v>400</v>
      </c>
      <c r="C144" s="6" t="s">
        <v>401</v>
      </c>
      <c r="D144" s="6"/>
    </row>
    <row r="145" spans="1:4" x14ac:dyDescent="0.2">
      <c r="A145" s="6" t="s">
        <v>402</v>
      </c>
      <c r="B145" s="6" t="s">
        <v>133</v>
      </c>
      <c r="C145" s="6" t="s">
        <v>134</v>
      </c>
      <c r="D145" s="6"/>
    </row>
    <row r="146" spans="1:4" x14ac:dyDescent="0.2">
      <c r="A146" s="6" t="s">
        <v>403</v>
      </c>
      <c r="B146" s="6" t="s">
        <v>135</v>
      </c>
      <c r="C146" s="6" t="s">
        <v>136</v>
      </c>
      <c r="D146" s="6"/>
    </row>
    <row r="147" spans="1:4" x14ac:dyDescent="0.2">
      <c r="A147" s="6" t="s">
        <v>404</v>
      </c>
      <c r="B147" s="6" t="s">
        <v>137</v>
      </c>
      <c r="C147" s="6" t="s">
        <v>138</v>
      </c>
      <c r="D147" s="6"/>
    </row>
    <row r="148" spans="1:4" x14ac:dyDescent="0.2">
      <c r="A148" s="6" t="s">
        <v>405</v>
      </c>
      <c r="B148" s="6" t="s">
        <v>139</v>
      </c>
      <c r="C148" s="5" t="s">
        <v>140</v>
      </c>
      <c r="D148" s="6"/>
    </row>
    <row r="149" spans="1:4" x14ac:dyDescent="0.2">
      <c r="A149" s="6" t="s">
        <v>406</v>
      </c>
      <c r="B149" s="6" t="s">
        <v>407</v>
      </c>
      <c r="C149" s="6" t="s">
        <v>408</v>
      </c>
      <c r="D149" s="6"/>
    </row>
    <row r="150" spans="1:4" x14ac:dyDescent="0.2">
      <c r="A150" s="6" t="s">
        <v>409</v>
      </c>
      <c r="B150" s="6" t="s">
        <v>410</v>
      </c>
      <c r="C150" s="6" t="s">
        <v>411</v>
      </c>
      <c r="D150" s="6"/>
    </row>
    <row r="151" spans="1:4" x14ac:dyDescent="0.2">
      <c r="A151" s="6" t="s">
        <v>412</v>
      </c>
      <c r="B151" s="6" t="s">
        <v>86</v>
      </c>
      <c r="C151" s="6" t="s">
        <v>87</v>
      </c>
      <c r="D151" s="6"/>
    </row>
    <row r="152" spans="1:4" x14ac:dyDescent="0.2">
      <c r="A152" s="6" t="s">
        <v>413</v>
      </c>
      <c r="B152" s="6" t="s">
        <v>414</v>
      </c>
      <c r="C152" s="6" t="s">
        <v>415</v>
      </c>
      <c r="D152" s="6"/>
    </row>
    <row r="153" spans="1:4" x14ac:dyDescent="0.2">
      <c r="A153" s="6" t="s">
        <v>416</v>
      </c>
      <c r="B153" s="6" t="s">
        <v>417</v>
      </c>
      <c r="C153" s="6" t="s">
        <v>418</v>
      </c>
      <c r="D153" s="6"/>
    </row>
    <row r="154" spans="1:4" x14ac:dyDescent="0.2">
      <c r="A154" s="6" t="s">
        <v>419</v>
      </c>
      <c r="B154" s="6" t="s">
        <v>177</v>
      </c>
      <c r="C154" s="6" t="s">
        <v>178</v>
      </c>
      <c r="D154" s="6"/>
    </row>
    <row r="155" spans="1:4" x14ac:dyDescent="0.2">
      <c r="A155" s="6" t="s">
        <v>420</v>
      </c>
      <c r="B155" s="6" t="s">
        <v>180</v>
      </c>
      <c r="C155" s="6" t="s">
        <v>181</v>
      </c>
      <c r="D155" s="6"/>
    </row>
    <row r="156" spans="1:4" x14ac:dyDescent="0.2">
      <c r="A156" s="6" t="s">
        <v>421</v>
      </c>
      <c r="B156" s="6" t="s">
        <v>190</v>
      </c>
      <c r="C156" s="6" t="s">
        <v>191</v>
      </c>
      <c r="D156" s="6"/>
    </row>
    <row r="157" spans="1:4" x14ac:dyDescent="0.2">
      <c r="A157" s="6" t="s">
        <v>422</v>
      </c>
      <c r="B157" s="6" t="s">
        <v>423</v>
      </c>
      <c r="C157" s="6" t="s">
        <v>424</v>
      </c>
      <c r="D157" s="6"/>
    </row>
    <row r="158" spans="1:4" x14ac:dyDescent="0.2">
      <c r="A158" s="6" t="s">
        <v>425</v>
      </c>
      <c r="B158" s="6" t="s">
        <v>426</v>
      </c>
      <c r="C158" s="6" t="s">
        <v>427</v>
      </c>
      <c r="D158" s="6"/>
    </row>
    <row r="159" spans="1:4" x14ac:dyDescent="0.2">
      <c r="A159" s="6" t="s">
        <v>428</v>
      </c>
      <c r="B159" s="6" t="s">
        <v>429</v>
      </c>
      <c r="C159" s="6" t="s">
        <v>430</v>
      </c>
      <c r="D159" s="6"/>
    </row>
    <row r="160" spans="1:4" x14ac:dyDescent="0.2">
      <c r="A160" s="6" t="s">
        <v>431</v>
      </c>
      <c r="B160" s="6" t="s">
        <v>432</v>
      </c>
      <c r="C160" s="6" t="s">
        <v>433</v>
      </c>
      <c r="D160" s="6"/>
    </row>
    <row r="161" spans="1:4" x14ac:dyDescent="0.2">
      <c r="A161" s="6" t="s">
        <v>434</v>
      </c>
      <c r="B161" s="6" t="s">
        <v>435</v>
      </c>
      <c r="C161" s="6" t="s">
        <v>436</v>
      </c>
      <c r="D161" s="6"/>
    </row>
    <row r="162" spans="1:4" x14ac:dyDescent="0.2">
      <c r="A162" s="6" t="s">
        <v>437</v>
      </c>
      <c r="B162" s="6" t="s">
        <v>438</v>
      </c>
      <c r="C162" s="6" t="s">
        <v>439</v>
      </c>
      <c r="D162" s="6"/>
    </row>
    <row r="163" spans="1:4" x14ac:dyDescent="0.2">
      <c r="A163" s="6" t="s">
        <v>440</v>
      </c>
      <c r="B163" s="6" t="s">
        <v>441</v>
      </c>
      <c r="C163" s="6" t="s">
        <v>442</v>
      </c>
      <c r="D163" s="6"/>
    </row>
    <row r="164" spans="1:4" x14ac:dyDescent="0.2">
      <c r="A164" s="6" t="s">
        <v>443</v>
      </c>
      <c r="B164" s="6" t="s">
        <v>444</v>
      </c>
      <c r="C164" s="6" t="s">
        <v>445</v>
      </c>
      <c r="D164" s="6"/>
    </row>
    <row r="165" spans="1:4" x14ac:dyDescent="0.2">
      <c r="A165" s="6" t="s">
        <v>446</v>
      </c>
      <c r="B165" s="6" t="s">
        <v>447</v>
      </c>
      <c r="C165" s="6" t="s">
        <v>448</v>
      </c>
      <c r="D165" s="6"/>
    </row>
    <row r="166" spans="1:4" x14ac:dyDescent="0.2">
      <c r="A166" s="6" t="s">
        <v>449</v>
      </c>
      <c r="B166" s="6" t="s">
        <v>450</v>
      </c>
      <c r="C166" s="6" t="s">
        <v>451</v>
      </c>
      <c r="D166" s="6"/>
    </row>
    <row r="167" spans="1:4" x14ac:dyDescent="0.2">
      <c r="A167" s="6" t="s">
        <v>452</v>
      </c>
      <c r="B167" s="6" t="s">
        <v>90</v>
      </c>
      <c r="C167" s="6" t="s">
        <v>91</v>
      </c>
      <c r="D167" s="6"/>
    </row>
    <row r="168" spans="1:4" x14ac:dyDescent="0.2">
      <c r="A168" s="6" t="s">
        <v>453</v>
      </c>
      <c r="B168" s="6" t="s">
        <v>454</v>
      </c>
      <c r="C168" s="6" t="s">
        <v>455</v>
      </c>
      <c r="D168" s="6"/>
    </row>
    <row r="169" spans="1:4" x14ac:dyDescent="0.2">
      <c r="A169" s="15" t="s">
        <v>596</v>
      </c>
      <c r="B169" s="15" t="s">
        <v>597</v>
      </c>
      <c r="C169" s="15" t="s">
        <v>598</v>
      </c>
      <c r="D169" s="6"/>
    </row>
    <row r="170" spans="1:4" x14ac:dyDescent="0.2">
      <c r="A170" s="15" t="s">
        <v>599</v>
      </c>
      <c r="B170" s="15" t="s">
        <v>600</v>
      </c>
      <c r="C170" s="15" t="s">
        <v>601</v>
      </c>
      <c r="D170" s="6"/>
    </row>
    <row r="171" spans="1:4" ht="25.5" x14ac:dyDescent="0.2">
      <c r="A171" s="6" t="s">
        <v>456</v>
      </c>
      <c r="B171" s="16" t="s">
        <v>619</v>
      </c>
      <c r="C171" s="16" t="s">
        <v>457</v>
      </c>
      <c r="D171" s="6"/>
    </row>
    <row r="172" spans="1:4" ht="25.5" x14ac:dyDescent="0.2">
      <c r="A172" s="15" t="s">
        <v>602</v>
      </c>
      <c r="B172" s="16" t="s">
        <v>603</v>
      </c>
      <c r="C172" s="16" t="s">
        <v>604</v>
      </c>
      <c r="D172" s="6"/>
    </row>
    <row r="173" spans="1:4" ht="25.5" x14ac:dyDescent="0.2">
      <c r="A173" s="6" t="s">
        <v>458</v>
      </c>
      <c r="B173" s="16" t="s">
        <v>620</v>
      </c>
      <c r="C173" s="16" t="s">
        <v>459</v>
      </c>
      <c r="D173" s="6"/>
    </row>
    <row r="174" spans="1:4" ht="25.5" x14ac:dyDescent="0.2">
      <c r="A174" s="15" t="s">
        <v>605</v>
      </c>
      <c r="B174" s="16" t="s">
        <v>606</v>
      </c>
      <c r="C174" s="16" t="s">
        <v>607</v>
      </c>
      <c r="D174" s="6"/>
    </row>
    <row r="175" spans="1:4" ht="25.5" x14ac:dyDescent="0.2">
      <c r="A175" s="15" t="s">
        <v>608</v>
      </c>
      <c r="B175" s="16" t="s">
        <v>609</v>
      </c>
      <c r="C175" s="16" t="s">
        <v>607</v>
      </c>
      <c r="D175" s="6"/>
    </row>
    <row r="176" spans="1:4" x14ac:dyDescent="0.2">
      <c r="A176" s="6" t="s">
        <v>460</v>
      </c>
      <c r="B176" s="6" t="s">
        <v>461</v>
      </c>
      <c r="C176" s="6" t="s">
        <v>462</v>
      </c>
      <c r="D176" s="6"/>
    </row>
    <row r="177" spans="1:5" x14ac:dyDescent="0.2">
      <c r="A177" s="6" t="s">
        <v>463</v>
      </c>
      <c r="B177" s="6" t="s">
        <v>93</v>
      </c>
      <c r="C177" s="6" t="s">
        <v>94</v>
      </c>
      <c r="D177" s="6"/>
      <c r="E177" s="11"/>
    </row>
    <row r="178" spans="1:5" x14ac:dyDescent="0.2">
      <c r="A178" s="6" t="s">
        <v>464</v>
      </c>
      <c r="B178" s="6" t="s">
        <v>465</v>
      </c>
      <c r="C178" s="6" t="s">
        <v>466</v>
      </c>
      <c r="D178" s="6"/>
    </row>
    <row r="179" spans="1:5" x14ac:dyDescent="0.2">
      <c r="A179" s="6" t="s">
        <v>467</v>
      </c>
      <c r="B179" s="6" t="s">
        <v>468</v>
      </c>
      <c r="C179" s="6" t="s">
        <v>469</v>
      </c>
      <c r="D179" s="6"/>
    </row>
    <row r="180" spans="1:5" x14ac:dyDescent="0.2">
      <c r="A180" s="6" t="s">
        <v>470</v>
      </c>
      <c r="B180" s="6" t="s">
        <v>95</v>
      </c>
      <c r="C180" s="6" t="s">
        <v>96</v>
      </c>
      <c r="D180" s="6"/>
    </row>
    <row r="181" spans="1:5" x14ac:dyDescent="0.2">
      <c r="A181" s="6" t="s">
        <v>471</v>
      </c>
      <c r="B181" s="6" t="s">
        <v>97</v>
      </c>
      <c r="C181" s="6" t="s">
        <v>98</v>
      </c>
      <c r="D181" s="6"/>
    </row>
    <row r="182" spans="1:5" x14ac:dyDescent="0.2">
      <c r="A182" s="6" t="s">
        <v>472</v>
      </c>
      <c r="B182" s="6" t="s">
        <v>473</v>
      </c>
      <c r="C182" s="6" t="s">
        <v>474</v>
      </c>
      <c r="D182" s="6"/>
    </row>
    <row r="183" spans="1:5" x14ac:dyDescent="0.2">
      <c r="A183" s="6" t="s">
        <v>475</v>
      </c>
      <c r="B183" s="6" t="s">
        <v>476</v>
      </c>
      <c r="C183" s="6" t="s">
        <v>477</v>
      </c>
      <c r="D183" s="6"/>
    </row>
    <row r="184" spans="1:5" x14ac:dyDescent="0.2">
      <c r="A184" s="6" t="s">
        <v>478</v>
      </c>
      <c r="B184" s="6" t="s">
        <v>479</v>
      </c>
      <c r="C184" s="6" t="s">
        <v>480</v>
      </c>
      <c r="D184" s="6"/>
    </row>
    <row r="185" spans="1:5" x14ac:dyDescent="0.2">
      <c r="A185" s="6" t="s">
        <v>481</v>
      </c>
      <c r="B185" s="6" t="s">
        <v>482</v>
      </c>
      <c r="C185" s="6" t="s">
        <v>483</v>
      </c>
      <c r="D185" s="6"/>
    </row>
    <row r="186" spans="1:5" x14ac:dyDescent="0.2">
      <c r="A186" s="6" t="s">
        <v>484</v>
      </c>
      <c r="B186" s="6" t="s">
        <v>485</v>
      </c>
      <c r="C186" s="6" t="s">
        <v>486</v>
      </c>
      <c r="D186" s="6"/>
    </row>
    <row r="187" spans="1:5" x14ac:dyDescent="0.2">
      <c r="A187" s="6" t="s">
        <v>487</v>
      </c>
      <c r="B187" s="6" t="s">
        <v>488</v>
      </c>
      <c r="C187" s="6" t="s">
        <v>489</v>
      </c>
      <c r="D187" s="6"/>
    </row>
    <row r="188" spans="1:5" x14ac:dyDescent="0.2">
      <c r="A188" s="6" t="s">
        <v>490</v>
      </c>
      <c r="B188" s="6" t="s">
        <v>491</v>
      </c>
      <c r="C188" s="6" t="s">
        <v>492</v>
      </c>
      <c r="D188" s="6"/>
    </row>
    <row r="189" spans="1:5" x14ac:dyDescent="0.2">
      <c r="A189" s="6" t="s">
        <v>493</v>
      </c>
      <c r="B189" s="6" t="s">
        <v>494</v>
      </c>
      <c r="C189" s="6" t="s">
        <v>495</v>
      </c>
      <c r="D189" s="6"/>
    </row>
    <row r="190" spans="1:5" x14ac:dyDescent="0.2">
      <c r="A190" s="6" t="s">
        <v>496</v>
      </c>
      <c r="B190" s="6" t="s">
        <v>497</v>
      </c>
      <c r="C190" s="6" t="s">
        <v>498</v>
      </c>
      <c r="D190" s="6"/>
    </row>
    <row r="191" spans="1:5" x14ac:dyDescent="0.2">
      <c r="A191" s="6" t="s">
        <v>499</v>
      </c>
      <c r="B191" s="6" t="s">
        <v>500</v>
      </c>
      <c r="C191" s="6" t="s">
        <v>501</v>
      </c>
      <c r="D191" s="6"/>
    </row>
    <row r="192" spans="1:5" x14ac:dyDescent="0.2">
      <c r="A192" s="6" t="s">
        <v>502</v>
      </c>
      <c r="B192" s="6" t="s">
        <v>503</v>
      </c>
      <c r="C192" s="6" t="s">
        <v>504</v>
      </c>
      <c r="D192" s="6"/>
    </row>
    <row r="193" spans="1:4" x14ac:dyDescent="0.2">
      <c r="A193" s="6" t="s">
        <v>505</v>
      </c>
      <c r="B193" s="6" t="s">
        <v>506</v>
      </c>
      <c r="C193" s="6" t="s">
        <v>507</v>
      </c>
      <c r="D193" s="6"/>
    </row>
    <row r="194" spans="1:4" x14ac:dyDescent="0.2">
      <c r="A194" s="6" t="s">
        <v>508</v>
      </c>
      <c r="B194" s="6" t="s">
        <v>509</v>
      </c>
      <c r="C194" s="6" t="s">
        <v>510</v>
      </c>
      <c r="D194" s="6"/>
    </row>
    <row r="195" spans="1:4" x14ac:dyDescent="0.2">
      <c r="A195" s="6" t="s">
        <v>511</v>
      </c>
      <c r="B195" s="6" t="s">
        <v>494</v>
      </c>
      <c r="C195" s="6" t="s">
        <v>495</v>
      </c>
      <c r="D195" s="6"/>
    </row>
    <row r="196" spans="1:4" x14ac:dyDescent="0.2">
      <c r="A196" s="6" t="s">
        <v>512</v>
      </c>
      <c r="B196" s="6" t="s">
        <v>253</v>
      </c>
      <c r="C196" s="6" t="s">
        <v>254</v>
      </c>
      <c r="D196" s="6"/>
    </row>
    <row r="197" spans="1:4" x14ac:dyDescent="0.2">
      <c r="A197" s="6" t="s">
        <v>513</v>
      </c>
      <c r="B197" s="6" t="s">
        <v>11</v>
      </c>
      <c r="C197" s="6" t="s">
        <v>12</v>
      </c>
      <c r="D197" s="6"/>
    </row>
    <row r="198" spans="1:4" x14ac:dyDescent="0.2">
      <c r="A198" s="6" t="s">
        <v>514</v>
      </c>
      <c r="B198" s="6" t="s">
        <v>515</v>
      </c>
      <c r="C198" s="7" t="s">
        <v>516</v>
      </c>
      <c r="D198" s="6"/>
    </row>
    <row r="199" spans="1:4" x14ac:dyDescent="0.2">
      <c r="A199" s="6" t="s">
        <v>517</v>
      </c>
      <c r="B199" s="6" t="s">
        <v>518</v>
      </c>
      <c r="C199" s="6" t="s">
        <v>519</v>
      </c>
      <c r="D199" s="6"/>
    </row>
    <row r="200" spans="1:4" x14ac:dyDescent="0.2">
      <c r="A200" s="6" t="s">
        <v>520</v>
      </c>
      <c r="B200" s="6" t="s">
        <v>521</v>
      </c>
      <c r="C200" s="6" t="s">
        <v>522</v>
      </c>
      <c r="D200" s="6"/>
    </row>
    <row r="201" spans="1:4" x14ac:dyDescent="0.2">
      <c r="A201" s="6" t="s">
        <v>523</v>
      </c>
      <c r="B201" s="6" t="s">
        <v>13</v>
      </c>
      <c r="C201" s="6" t="s">
        <v>14</v>
      </c>
      <c r="D201" s="6"/>
    </row>
    <row r="202" spans="1:4" x14ac:dyDescent="0.2">
      <c r="A202" s="6" t="s">
        <v>524</v>
      </c>
      <c r="B202" s="6" t="s">
        <v>525</v>
      </c>
      <c r="C202" s="6" t="s">
        <v>526</v>
      </c>
      <c r="D202" s="6"/>
    </row>
    <row r="203" spans="1:4" x14ac:dyDescent="0.2">
      <c r="A203" s="6" t="s">
        <v>527</v>
      </c>
      <c r="B203" s="6" t="s">
        <v>3</v>
      </c>
      <c r="C203" s="6" t="s">
        <v>4</v>
      </c>
      <c r="D203" s="6"/>
    </row>
    <row r="204" spans="1:4" x14ac:dyDescent="0.2">
      <c r="A204" s="6" t="s">
        <v>528</v>
      </c>
      <c r="B204" s="6" t="s">
        <v>529</v>
      </c>
      <c r="C204" s="6" t="s">
        <v>530</v>
      </c>
      <c r="D204" s="6"/>
    </row>
    <row r="205" spans="1:4" x14ac:dyDescent="0.2">
      <c r="A205" s="6" t="s">
        <v>531</v>
      </c>
      <c r="B205" s="6" t="s">
        <v>204</v>
      </c>
      <c r="C205" s="6" t="s">
        <v>205</v>
      </c>
      <c r="D205" s="6"/>
    </row>
    <row r="206" spans="1:4" x14ac:dyDescent="0.2">
      <c r="A206" s="6" t="s">
        <v>532</v>
      </c>
      <c r="B206" s="6" t="s">
        <v>533</v>
      </c>
      <c r="C206" s="6" t="s">
        <v>430</v>
      </c>
      <c r="D206" s="6"/>
    </row>
    <row r="207" spans="1:4" x14ac:dyDescent="0.2">
      <c r="A207" s="6" t="s">
        <v>534</v>
      </c>
      <c r="B207" s="6" t="s">
        <v>92</v>
      </c>
      <c r="C207" s="8" t="s">
        <v>24</v>
      </c>
      <c r="D207" s="6"/>
    </row>
    <row r="208" spans="1:4" x14ac:dyDescent="0.2">
      <c r="A208" s="6" t="s">
        <v>535</v>
      </c>
      <c r="B208" s="6" t="s">
        <v>536</v>
      </c>
      <c r="C208" s="6" t="s">
        <v>537</v>
      </c>
      <c r="D208" s="6"/>
    </row>
    <row r="209" spans="1:4" x14ac:dyDescent="0.2">
      <c r="A209" s="6" t="s">
        <v>538</v>
      </c>
      <c r="B209" s="6" t="s">
        <v>539</v>
      </c>
      <c r="C209" s="6" t="s">
        <v>540</v>
      </c>
      <c r="D209" s="6"/>
    </row>
    <row r="210" spans="1:4" x14ac:dyDescent="0.2">
      <c r="A210" s="6" t="s">
        <v>541</v>
      </c>
      <c r="B210" s="6" t="s">
        <v>31</v>
      </c>
      <c r="C210" s="6" t="s">
        <v>32</v>
      </c>
      <c r="D210" s="6"/>
    </row>
    <row r="211" spans="1:4" x14ac:dyDescent="0.2">
      <c r="A211" s="6" t="s">
        <v>542</v>
      </c>
      <c r="B211" s="6" t="s">
        <v>33</v>
      </c>
      <c r="C211" s="6" t="s">
        <v>34</v>
      </c>
      <c r="D211" s="6"/>
    </row>
    <row r="212" spans="1:4" x14ac:dyDescent="0.2">
      <c r="A212" s="6" t="s">
        <v>543</v>
      </c>
      <c r="B212" s="6" t="s">
        <v>25</v>
      </c>
      <c r="C212" s="6" t="s">
        <v>26</v>
      </c>
      <c r="D212" s="6"/>
    </row>
    <row r="213" spans="1:4" x14ac:dyDescent="0.2">
      <c r="A213" s="6" t="s">
        <v>544</v>
      </c>
      <c r="B213" s="6" t="s">
        <v>92</v>
      </c>
      <c r="C213" s="6" t="s">
        <v>24</v>
      </c>
      <c r="D213" s="6"/>
    </row>
    <row r="214" spans="1:4" x14ac:dyDescent="0.2">
      <c r="A214" s="6" t="s">
        <v>545</v>
      </c>
      <c r="B214" s="6" t="s">
        <v>546</v>
      </c>
      <c r="C214" s="6" t="s">
        <v>537</v>
      </c>
      <c r="D214" s="6"/>
    </row>
    <row r="215" spans="1:4" x14ac:dyDescent="0.2">
      <c r="A215" s="6" t="s">
        <v>547</v>
      </c>
      <c r="B215" s="6" t="s">
        <v>27</v>
      </c>
      <c r="C215" s="6" t="s">
        <v>28</v>
      </c>
      <c r="D215" s="6"/>
    </row>
    <row r="216" spans="1:4" x14ac:dyDescent="0.2">
      <c r="A216" s="6" t="s">
        <v>548</v>
      </c>
      <c r="B216" s="6" t="s">
        <v>29</v>
      </c>
      <c r="C216" s="6" t="s">
        <v>30</v>
      </c>
      <c r="D216" s="6"/>
    </row>
    <row r="217" spans="1:4" x14ac:dyDescent="0.2">
      <c r="A217" s="6" t="s">
        <v>549</v>
      </c>
      <c r="B217" s="6" t="s">
        <v>35</v>
      </c>
      <c r="C217" s="6" t="s">
        <v>36</v>
      </c>
      <c r="D217" s="6"/>
    </row>
    <row r="218" spans="1:4" x14ac:dyDescent="0.2">
      <c r="A218" s="6" t="s">
        <v>550</v>
      </c>
      <c r="B218" s="6" t="s">
        <v>37</v>
      </c>
      <c r="C218" s="6" t="s">
        <v>38</v>
      </c>
      <c r="D218" s="6"/>
    </row>
    <row r="219" spans="1:4" x14ac:dyDescent="0.2">
      <c r="A219" s="6"/>
      <c r="C219" s="12"/>
      <c r="D219" s="6"/>
    </row>
    <row r="220" spans="1:4" x14ac:dyDescent="0.2">
      <c r="A220" s="6"/>
      <c r="D220" s="6"/>
    </row>
    <row r="221" spans="1:4" x14ac:dyDescent="0.2">
      <c r="A221" s="6"/>
      <c r="D221" s="6"/>
    </row>
    <row r="222" spans="1:4" x14ac:dyDescent="0.2">
      <c r="A222" s="6"/>
      <c r="D222" s="6"/>
    </row>
    <row r="223" spans="1:4" x14ac:dyDescent="0.2">
      <c r="A223" s="6"/>
      <c r="D223" s="6"/>
    </row>
    <row r="224" spans="1:4" x14ac:dyDescent="0.2">
      <c r="A224" s="6"/>
      <c r="D224" s="6"/>
    </row>
    <row r="225" spans="1:4" x14ac:dyDescent="0.2">
      <c r="A225" s="6"/>
      <c r="D225" s="6"/>
    </row>
    <row r="226" spans="1:4" x14ac:dyDescent="0.2">
      <c r="A226" s="6"/>
      <c r="D226" s="6"/>
    </row>
  </sheetData>
  <sheetProtection algorithmName="SHA-512" hashValue="YYcW6l1grb92G/+3ESSZUNeglv4WM4Q1bCvYrQciPGpUdfm89woWAY0CibS3+CcficYNHryx/+Ju8XphgjFskA==" saltValue="dR/g1n2jVSQ8mHyaTpBXKA==" spinCount="100000" sheet="1" formatColumns="0" formatRows="0" insertHyperlinks="0" sort="0" autoFilter="0" pivotTables="0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_Note xmlns="http://schemas.microsoft.com/sharepoint/v3/fields">
      <Terms xmlns="http://schemas.microsoft.com/office/infopath/2007/PartnerControls"/>
    </Topic_Note>
    <AgendaItemGUID xmlns="1ab9bbcc-83c6-4736-b39b-aba04a32d413" xsi:nil="true"/>
    <RetentionPeriod xmlns="1AB9BBCC-83C6-4736-B39B-ABA04A32D413">15</RetentionPeriod>
    <DocumentDate xmlns="1AB9BBCC-83C6-4736-B39B-ABA04A32D413">2019-04-09T22:00:00+00:00</DocumentDate>
    <OU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Fachgebiet Risikomanagement</TermName>
          <TermId xmlns="http://schemas.microsoft.com/office/infopath/2007/PartnerControls">f7725cee-5d8f-4516-8102-0acd7d3144b7</TermId>
        </TermInfo>
      </Terms>
    </OU_Note>
    <SeqenceNumber xmlns="1ab9bbcc-83c6-4736-b39b-aba04a32d413" xsi:nil="true"/>
    <ToBeArchived xmlns="1ab9bbcc-83c6-4736-b39b-aba04a32d413">Nein</ToBeArchived>
    <OSP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4-02.9 Verschiedenes</TermName>
          <TermId xmlns="http://schemas.microsoft.com/office/infopath/2007/PartnerControls">b7add63a-7a8a-4b8a-bfff-6c9ce2cbce07</TermId>
        </TermInfo>
      </Terms>
    </OSP_Note>
    <_dlc_DocId xmlns="a13ce8e2-0bfa-4ae3-b62f-afeb61f48330">6005-T-6-76999</_dlc_DocId>
    <_dlc_DocIdUrl xmlns="a13ce8e2-0bfa-4ae3-b62f-afeb61f48330">
      <Url>https://dok.finma.ch/sites/6005-T/_layouts/15/DocIdRedir.aspx?ID=6005-T-6-76999</Url>
      <Description>6005-T-6-76999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nma Document" ma:contentTypeID="0x0101003951D1F36BC944E987AD610ADE6A10C300C61021B14ACC904B85E5051915CA0D18" ma:contentTypeVersion="2" ma:contentTypeDescription="Ein neues Dokument erstellen." ma:contentTypeScope="" ma:versionID="35771f3216b2b26d46d66ec2980e08f8">
  <xsd:schema xmlns:xsd="http://www.w3.org/2001/XMLSchema" xmlns:xs="http://www.w3.org/2001/XMLSchema" xmlns:p="http://schemas.microsoft.com/office/2006/metadata/properties" xmlns:ns2="a13ce8e2-0bfa-4ae3-b62f-afeb61f48330" xmlns:ns3="http://schemas.microsoft.com/sharepoint/v3/fields" xmlns:ns4="1AB9BBCC-83C6-4736-B39B-ABA04A32D413" xmlns:ns5="1ab9bbcc-83c6-4736-b39b-aba04a32d413" targetNamespace="http://schemas.microsoft.com/office/2006/metadata/properties" ma:root="true" ma:fieldsID="1f217fe7c76e19d627b5ea5b07d98480" ns2:_="" ns3:_="" ns4:_="" ns5:_="">
    <xsd:import namespace="a13ce8e2-0bfa-4ae3-b62f-afeb61f48330"/>
    <xsd:import namespace="http://schemas.microsoft.com/sharepoint/v3/fields"/>
    <xsd:import namespace="1AB9BBCC-83C6-4736-B39B-ABA04A32D413"/>
    <xsd:import namespace="1ab9bbcc-83c6-4736-b39b-aba04a32d41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opic_Note" minOccurs="0"/>
                <xsd:element ref="ns3:OU_Note" minOccurs="0"/>
                <xsd:element ref="ns3:OSP_Note" minOccurs="0"/>
                <xsd:element ref="ns4:RetentionPeriod" minOccurs="0"/>
                <xsd:element ref="ns5:SeqenceNumber" minOccurs="0"/>
                <xsd:element ref="ns5:AgendaItemGUID" minOccurs="0"/>
                <xsd:element ref="ns5:ToBeArchived" minOccurs="0"/>
                <xsd:element ref="ns4:Document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3ce8e2-0bfa-4ae3-b62f-afeb61f4833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opic_Note" ma:index="14" nillable="true" ma:taxonomy="true" ma:internalName="Topic_Note" ma:taxonomyFieldName="Topic" ma:displayName="Thema" ma:readOnly="false" ma:default="" ma:fieldId="{a64374eb-6e28-4d6b-ae22-c24ecbfd0ec3}" ma:sspId="1614e331-078d-4830-aac2-889f77d1de05" ma:termSetId="7b4b023d-5e9a-475b-a148-dfe01b6a8d09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OU_Note" ma:index="16" nillable="true" ma:taxonomy="true" ma:internalName="OU_Note" ma:taxonomyFieldName="OU" ma:displayName="Organisationseinheit" ma:readOnly="false" ma:default="2;#Fachgebiet Risikomanagement|f7725cee-5d8f-4516-8102-0acd7d3144b7" ma:fieldId="{fcb30f0d-baee-4a7e-876f-d65b0367c7a8}" ma:sspId="1614e331-078d-4830-aac2-889f77d1de05" ma:termSetId="2e7da289-48a2-42d8-b875-47a1903a1d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P_Note" ma:index="18" nillable="true" ma:taxonomy="true" ma:internalName="OSP_Note" ma:taxonomyFieldName="OSP" ma:displayName="Ordnungssystemposition" ma:readOnly="false" ma:fieldId="{47fc1aad-a32f-4b87-b398-8d261b0da966}" ma:sspId="1614e331-078d-4830-aac2-889f77d1de05" ma:termSetId="6eefd7ee-d6f6-47de-bb49-f1d3420203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9BBCC-83C6-4736-B39B-ABA04A32D413" elementFormDefault="qualified">
    <xsd:import namespace="http://schemas.microsoft.com/office/2006/documentManagement/types"/>
    <xsd:import namespace="http://schemas.microsoft.com/office/infopath/2007/PartnerControls"/>
    <xsd:element name="RetentionPeriod" ma:index="19" nillable="true" ma:displayName="Aufbewahrungsfrist" ma:description="Aufbewahrungsfrist des Dossiers" ma:internalName="RetentionPeriod" ma:readOnly="false">
      <xsd:simpleType>
        <xsd:restriction base="dms:Text"/>
      </xsd:simpleType>
    </xsd:element>
    <xsd:element name="DocumentDate" ma:index="23" ma:displayName="Datum" ma:default="[today]" ma:description="Dokumentendatum" ma:format="DateOnly" ma:internalName="Document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9bbcc-83c6-4736-b39b-aba04a32d413" elementFormDefault="qualified">
    <xsd:import namespace="http://schemas.microsoft.com/office/2006/documentManagement/types"/>
    <xsd:import namespace="http://schemas.microsoft.com/office/infopath/2007/PartnerControls"/>
    <xsd:element name="SeqenceNumber" ma:index="20" nillable="true" ma:displayName="Reihenfolge Nummer" ma:internalName="SeqenceNumber" ma:readOnly="false">
      <xsd:simpleType>
        <xsd:restriction base="dms:Unknown"/>
      </xsd:simpleType>
    </xsd:element>
    <xsd:element name="AgendaItemGUID" ma:index="21" nillable="true" ma:displayName="Traktandum GUID" ma:internalName="AgendaItemGUID" ma:readOnly="false">
      <xsd:simpleType>
        <xsd:restriction base="dms:Text"/>
      </xsd:simpleType>
    </xsd:element>
    <xsd:element name="ToBeArchived" ma:index="22" nillable="true" ma:displayName="Archivwürdig" ma:description="Soll das Dossier archiviert werden" ma:internalName="ToBeArchive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A78F42A-05AC-4526-8900-91E5660EBB97}">
  <ds:schemaRefs>
    <ds:schemaRef ds:uri="http://schemas.openxmlformats.org/package/2006/metadata/core-properties"/>
    <ds:schemaRef ds:uri="a13ce8e2-0bfa-4ae3-b62f-afeb61f48330"/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elements/1.1/"/>
    <ds:schemaRef ds:uri="1AB9BBCC-83C6-4736-B39B-ABA04A32D413"/>
    <ds:schemaRef ds:uri="http://purl.org/dc/terms/"/>
    <ds:schemaRef ds:uri="1ab9bbcc-83c6-4736-b39b-aba04a32d413"/>
    <ds:schemaRef ds:uri="http://schemas.microsoft.com/sharepoint/v3/field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F66CCB8-47C4-4913-B1BE-0EF9C3F507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345A05C-2B81-4D24-B58C-66E070FF67C8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016B54B-CE56-4AB4-A0C7-6E1AE70635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3ce8e2-0bfa-4ae3-b62f-afeb61f48330"/>
    <ds:schemaRef ds:uri="http://schemas.microsoft.com/sharepoint/v3/fields"/>
    <ds:schemaRef ds:uri="1AB9BBCC-83C6-4736-B39B-ABA04A32D413"/>
    <ds:schemaRef ds:uri="1ab9bbcc-83c6-4736-b39b-aba04a32d4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OFFENLEGUNGSSCHEMA</vt:lpstr>
      <vt:lpstr>ABBILDUNGEN</vt:lpstr>
      <vt:lpstr>TEXT</vt:lpstr>
      <vt:lpstr>ABBILDUNGEN!Print_Area</vt:lpstr>
      <vt:lpstr>OFFENLEGUNGSSCHEMA!Print_Area</vt:lpstr>
      <vt:lpstr>OFFENLEGUNGSSCHEMA!Print_Titles</vt:lpstr>
      <vt:lpstr>SPRCODE</vt:lpstr>
      <vt:lpstr>TEXTDF</vt:lpstr>
    </vt:vector>
  </TitlesOfParts>
  <Company>FINMA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Baumann Harry</dc:creator>
  <cp:lastModifiedBy>Baumann Harry</cp:lastModifiedBy>
  <cp:lastPrinted>2020-08-24T15:33:30Z</cp:lastPrinted>
  <dcterms:created xsi:type="dcterms:W3CDTF">2019-04-08T08:30:27Z</dcterms:created>
  <dcterms:modified xsi:type="dcterms:W3CDTF">2020-08-24T15:48:38Z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0x0101003951D1F36BC944E987AD610ADE6A10C300C61021B14ACC904B85E5051915CA0D18</vt:lpwstr>
  </property>
  <property fmtid="{D5CDD505-2E9C-101B-9397-08002B2CF9AE}" pid="3" name="OSP">
    <vt:lpwstr>19;#4-02.9 Verschiedenes|b7add63a-7a8a-4b8a-bfff-6c9ce2cbce07</vt:lpwstr>
  </property>
  <property fmtid="{D5CDD505-2E9C-101B-9397-08002B2CF9AE}" pid="4" name="OU">
    <vt:lpwstr>2;#Fachgebiet Risikomanagement|f7725cee-5d8f-4516-8102-0acd7d3144b7</vt:lpwstr>
  </property>
  <property fmtid="{D5CDD505-2E9C-101B-9397-08002B2CF9AE}" pid="5" name="Topic">
    <vt:lpwstr/>
  </property>
  <property fmtid="{D5CDD505-2E9C-101B-9397-08002B2CF9AE}" pid="6" name="_dlc_DocIdItemGuid">
    <vt:lpwstr>16e442ae-16a9-4e75-a9be-1c36a18159dd</vt:lpwstr>
  </property>
  <property fmtid="{D5CDD505-2E9C-101B-9397-08002B2CF9AE}" pid="7" name="InternalWorkItem">
    <vt:bool>false</vt:bool>
  </property>
  <property fmtid="{D5CDD505-2E9C-101B-9397-08002B2CF9AE}" pid="8" name="Reference">
    <vt:lpwstr>6005-T-6-59860 - 4-02.9 Verschiedenes</vt:lpwstr>
  </property>
</Properties>
</file>