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13_ncr:1_{421C815E-69D2-4ABE-ABC4-8619372B2FEC}" xr6:coauthVersionLast="47" xr6:coauthVersionMax="47" xr10:uidLastSave="{00000000-0000-0000-0000-000000000000}"/>
  <bookViews>
    <workbookView xWindow="19090" yWindow="630" windowWidth="19420" windowHeight="11620" xr2:uid="{EBFDD491-708D-43EC-A1EA-04445F91ABA7}"/>
  </bookViews>
  <sheets>
    <sheet name="General enforce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9" i="1" l="1"/>
  <c r="F209" i="1"/>
  <c r="E209" i="1"/>
  <c r="D209" i="1"/>
  <c r="C209" i="1"/>
  <c r="B209" i="1"/>
  <c r="J203" i="1"/>
  <c r="I203" i="1"/>
  <c r="H203" i="1"/>
  <c r="G203" i="1"/>
  <c r="F203" i="1"/>
  <c r="E203" i="1"/>
  <c r="D203" i="1"/>
  <c r="C203" i="1"/>
  <c r="B203" i="1"/>
  <c r="J196" i="1"/>
  <c r="I196" i="1"/>
  <c r="H196" i="1"/>
  <c r="G196" i="1"/>
  <c r="F196" i="1"/>
  <c r="E196" i="1"/>
  <c r="D196" i="1"/>
  <c r="C196" i="1"/>
  <c r="B196" i="1"/>
  <c r="J190" i="1"/>
  <c r="I190" i="1"/>
  <c r="H190" i="1"/>
  <c r="G190" i="1"/>
  <c r="F190" i="1"/>
  <c r="E190" i="1"/>
  <c r="D190" i="1"/>
  <c r="C190" i="1"/>
  <c r="B190" i="1"/>
  <c r="J188" i="1"/>
  <c r="I188" i="1"/>
  <c r="H188" i="1"/>
  <c r="G188" i="1"/>
  <c r="F188" i="1"/>
  <c r="E188" i="1"/>
  <c r="D188" i="1"/>
  <c r="C188" i="1"/>
  <c r="B188" i="1"/>
  <c r="J173" i="1"/>
  <c r="I173" i="1"/>
  <c r="H173" i="1"/>
  <c r="G173" i="1"/>
  <c r="F173" i="1"/>
  <c r="E173" i="1"/>
  <c r="D173" i="1"/>
  <c r="C173" i="1"/>
  <c r="B173" i="1"/>
  <c r="C166" i="1"/>
  <c r="D161" i="1"/>
  <c r="C161" i="1"/>
  <c r="J158" i="1"/>
  <c r="I158" i="1"/>
  <c r="H158" i="1"/>
  <c r="G158" i="1"/>
  <c r="F158" i="1"/>
  <c r="E158" i="1"/>
  <c r="D158" i="1"/>
  <c r="C158" i="1"/>
  <c r="B158" i="1"/>
  <c r="J151" i="1"/>
  <c r="I151" i="1"/>
  <c r="H151" i="1"/>
  <c r="G151" i="1"/>
  <c r="F151" i="1"/>
  <c r="E151" i="1"/>
  <c r="B151" i="1"/>
  <c r="D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D144" i="1"/>
  <c r="B144" i="1"/>
  <c r="D143" i="1"/>
  <c r="C143" i="1"/>
  <c r="B143" i="1"/>
  <c r="D142" i="1"/>
  <c r="C142" i="1"/>
  <c r="D141" i="1"/>
  <c r="C141" i="1"/>
  <c r="B141" i="1"/>
  <c r="D140" i="1"/>
  <c r="C140" i="1"/>
  <c r="B140" i="1"/>
  <c r="D139" i="1"/>
  <c r="D151" i="1" s="1"/>
  <c r="C139" i="1"/>
  <c r="C151" i="1" s="1"/>
  <c r="B139" i="1"/>
  <c r="J136" i="1"/>
  <c r="I136" i="1"/>
  <c r="H136" i="1"/>
  <c r="G136" i="1"/>
  <c r="F136" i="1"/>
  <c r="E136" i="1"/>
  <c r="D136" i="1"/>
  <c r="C136" i="1"/>
  <c r="B136" i="1"/>
  <c r="J134" i="1"/>
  <c r="I134" i="1"/>
  <c r="H134" i="1"/>
  <c r="G134" i="1"/>
  <c r="F134" i="1"/>
  <c r="E134" i="1"/>
  <c r="D134" i="1"/>
  <c r="C134" i="1"/>
  <c r="B134" i="1"/>
  <c r="J121" i="1"/>
  <c r="I121" i="1"/>
  <c r="H121" i="1"/>
  <c r="G121" i="1"/>
  <c r="F121" i="1"/>
  <c r="E121" i="1"/>
  <c r="D121" i="1"/>
  <c r="C121" i="1"/>
  <c r="B121" i="1"/>
  <c r="J114" i="1"/>
  <c r="I114" i="1"/>
  <c r="H114" i="1"/>
  <c r="G114" i="1"/>
  <c r="F114" i="1"/>
  <c r="E114" i="1"/>
  <c r="D113" i="1"/>
  <c r="C113" i="1"/>
  <c r="B113" i="1"/>
  <c r="D112" i="1"/>
  <c r="C112" i="1"/>
  <c r="B112" i="1"/>
  <c r="B114" i="1" s="1"/>
  <c r="D111" i="1"/>
  <c r="C111" i="1"/>
  <c r="C114" i="1" s="1"/>
  <c r="D110" i="1"/>
  <c r="D114" i="1" s="1"/>
  <c r="B110" i="1"/>
  <c r="J107" i="1"/>
  <c r="I107" i="1"/>
  <c r="H107" i="1"/>
  <c r="G107" i="1"/>
  <c r="F107" i="1"/>
  <c r="E107" i="1"/>
  <c r="D107" i="1"/>
  <c r="C107" i="1"/>
  <c r="B107" i="1"/>
  <c r="I105" i="1"/>
  <c r="F105" i="1"/>
  <c r="E105" i="1"/>
  <c r="C105" i="1"/>
  <c r="J95" i="1"/>
  <c r="J105" i="1" s="1"/>
  <c r="I95" i="1"/>
  <c r="H95" i="1"/>
  <c r="H105" i="1" s="1"/>
  <c r="G95" i="1"/>
  <c r="G105" i="1" s="1"/>
  <c r="F95" i="1"/>
  <c r="D95" i="1"/>
  <c r="D105" i="1" s="1"/>
  <c r="C95" i="1"/>
  <c r="B95" i="1"/>
  <c r="B105" i="1" s="1"/>
  <c r="J92" i="1"/>
  <c r="I92" i="1"/>
  <c r="H92" i="1"/>
  <c r="G92" i="1"/>
  <c r="F92" i="1"/>
  <c r="E92" i="1"/>
  <c r="D92" i="1"/>
  <c r="C92" i="1"/>
  <c r="B92" i="1"/>
  <c r="D85" i="1"/>
  <c r="J66" i="1"/>
  <c r="I66" i="1"/>
  <c r="H66" i="1"/>
  <c r="G66" i="1"/>
  <c r="F66" i="1"/>
  <c r="E66" i="1"/>
  <c r="D66" i="1"/>
  <c r="C66" i="1"/>
  <c r="B66" i="1"/>
  <c r="J35" i="1"/>
  <c r="I35" i="1"/>
  <c r="H35" i="1"/>
  <c r="G35" i="1"/>
  <c r="F35" i="1"/>
  <c r="E35" i="1"/>
  <c r="D35" i="1"/>
  <c r="C35" i="1"/>
  <c r="B35" i="1"/>
  <c r="J19" i="1"/>
  <c r="I19" i="1"/>
  <c r="H19" i="1"/>
  <c r="G19" i="1"/>
  <c r="F19" i="1"/>
  <c r="E19" i="1"/>
  <c r="D19" i="1"/>
  <c r="C19" i="1"/>
  <c r="B19" i="1"/>
  <c r="J17" i="1"/>
  <c r="I17" i="1"/>
  <c r="H17" i="1"/>
  <c r="G17" i="1"/>
  <c r="F17" i="1"/>
  <c r="E17" i="1"/>
  <c r="D17" i="1"/>
  <c r="C17" i="1"/>
  <c r="B17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B4CED623-2F72-42CE-8041-B18544AC266C}">
      <text>
        <r>
          <rPr>
            <sz val="10"/>
            <color indexed="81"/>
            <rFont val="Arial"/>
            <family val="2"/>
          </rPr>
          <t>The numbers provided in this section may deviate from those in last year’s report due to subsequent changes and adjustments to the method of counting.</t>
        </r>
      </text>
    </comment>
    <comment ref="A201" authorId="0" shapeId="0" xr:uid="{68380C1E-FB78-4681-A5D3-38002A1A65A1}">
      <text>
        <r>
          <rPr>
            <sz val="10"/>
            <color indexed="81"/>
            <rFont val="Arial"/>
            <family val="2"/>
          </rPr>
          <t>A report counts as a notification from one supervised institution irrespective of whether the notification includes various reportings, documents and facts, as is often the case.</t>
        </r>
      </text>
    </comment>
  </commentList>
</comments>
</file>

<file path=xl/sharedStrings.xml><?xml version="1.0" encoding="utf-8"?>
<sst xmlns="http://schemas.openxmlformats.org/spreadsheetml/2006/main" count="180" uniqueCount="104">
  <si>
    <t>TOTAL</t>
  </si>
  <si>
    <t>Median</t>
  </si>
  <si>
    <t>Organisation</t>
  </si>
  <si>
    <t>n/a</t>
  </si>
  <si>
    <t>Bank</t>
  </si>
  <si>
    <t>-</t>
  </si>
  <si>
    <t>USA</t>
  </si>
  <si>
    <t>Liechtenstein</t>
  </si>
  <si>
    <t>General enforcement statistics</t>
  </si>
  <si>
    <t>Enforcement cases concluded</t>
  </si>
  <si>
    <t>Concluded cases</t>
  </si>
  <si>
    <t>Investigations: licence holders</t>
  </si>
  <si>
    <t>Investigations: unauthorised financial services providers</t>
  </si>
  <si>
    <t>Investigations: market supervision</t>
  </si>
  <si>
    <t>Disclosures</t>
  </si>
  <si>
    <t>Takeover procedures</t>
  </si>
  <si>
    <t>Enforcement proceedings (excluding international cooperation)</t>
  </si>
  <si>
    <t>Requests for assistance from foreign supervisory authorities</t>
  </si>
  <si>
    <t>Duration of cases concluded in months</t>
  </si>
  <si>
    <t>Investigations</t>
  </si>
  <si>
    <t>Investigations concluded, by topic</t>
  </si>
  <si>
    <t>An investigation may focus on more than one topic</t>
  </si>
  <si>
    <t>Licence holders</t>
  </si>
  <si>
    <t>Licence applications</t>
  </si>
  <si>
    <t>Liability of individuals</t>
  </si>
  <si>
    <t>Due diligence requirements under AMLA</t>
  </si>
  <si>
    <t>Unauthorised activities</t>
  </si>
  <si>
    <t>Unauthorised securities firms</t>
  </si>
  <si>
    <t>Unauthorised acceptance of public deposits / FinTech business models</t>
  </si>
  <si>
    <t>Use of terms such as “bank”</t>
  </si>
  <si>
    <t>Unauthorised financial intermediaries and/or not affiliated to an SRO / FinTech business models</t>
  </si>
  <si>
    <t>Unauthorised Swiss collective investment schemes</t>
  </si>
  <si>
    <t>Unauthorised insurance activity</t>
  </si>
  <si>
    <t>Market supervision</t>
  </si>
  <si>
    <t>Insider trading</t>
  </si>
  <si>
    <t>Market manipulation</t>
  </si>
  <si>
    <t>Recommendations</t>
  </si>
  <si>
    <t>Breach of disclosure requirements</t>
  </si>
  <si>
    <t>Investigations concluded, by stakeholder affected</t>
  </si>
  <si>
    <t>Banks / securities firms</t>
  </si>
  <si>
    <t>DSFIs</t>
  </si>
  <si>
    <t>Insurers</t>
  </si>
  <si>
    <t>Asset managers of Swiss collective investment schemes</t>
  </si>
  <si>
    <t>Individuals</t>
  </si>
  <si>
    <t>Legal entities</t>
  </si>
  <si>
    <t>Investors</t>
  </si>
  <si>
    <t>Enforcement proceedings</t>
  </si>
  <si>
    <t>Enforcement proceedings concluded, by area</t>
  </si>
  <si>
    <t>Excluding international cooperation</t>
  </si>
  <si>
    <t xml:space="preserve">   – of which banks / securities firms</t>
  </si>
  <si>
    <t xml:space="preserve">   – of which insurance activity</t>
  </si>
  <si>
    <t xml:space="preserve">   – of which registered insurance intermediaries</t>
  </si>
  <si>
    <t xml:space="preserve">   – of which DSFIs</t>
  </si>
  <si>
    <t xml:space="preserve">   – of which licence holders under the CISA</t>
  </si>
  <si>
    <t xml:space="preserve">   – of which foreign collective investment schemes</t>
  </si>
  <si>
    <t xml:space="preserve">   – of which market supervision</t>
  </si>
  <si>
    <t xml:space="preserve">   – of which other</t>
  </si>
  <si>
    <t>Parties affected by concluded enforcement proceedings</t>
  </si>
  <si>
    <t>Excluding international cooperation; a ruling may include more than one party</t>
  </si>
  <si>
    <t>Authorised legal entities</t>
  </si>
  <si>
    <t>Authorised individuals</t>
  </si>
  <si>
    <t>Unauthorised legal entities</t>
  </si>
  <si>
    <t>Unauthorised individuals</t>
  </si>
  <si>
    <t>International cooperation</t>
  </si>
  <si>
    <t>International cooperation requests, by topic (incoming requests)</t>
  </si>
  <si>
    <t>A request may include more than one topic</t>
  </si>
  <si>
    <t>Market abuse</t>
  </si>
  <si>
    <t>Markets</t>
  </si>
  <si>
    <t>Fit and proper</t>
  </si>
  <si>
    <t>Direct transmission</t>
  </si>
  <si>
    <t>General enquiries</t>
  </si>
  <si>
    <t>Investigations under Art. 271 Swiss Criminal Code</t>
  </si>
  <si>
    <t>Investigations under Art. 4quinquies BA</t>
  </si>
  <si>
    <t>Other</t>
  </si>
  <si>
    <t>Processed requests for assistance, by country (incoming requests)</t>
  </si>
  <si>
    <t>France</t>
  </si>
  <si>
    <t>Germany</t>
  </si>
  <si>
    <t>UK</t>
  </si>
  <si>
    <t>Austria</t>
  </si>
  <si>
    <t>Italy</t>
  </si>
  <si>
    <t>Canada</t>
  </si>
  <si>
    <t>Other EU member state authorities EU</t>
  </si>
  <si>
    <t>Other European authorities: non-EU member states</t>
  </si>
  <si>
    <t>Middle Eastern, American, Oceanian, and Asian authorities</t>
  </si>
  <si>
    <t xml:space="preserve">African authorities </t>
  </si>
  <si>
    <t>International cooperation requests from foreign authorities</t>
  </si>
  <si>
    <t>Client procedures</t>
  </si>
  <si>
    <t>Notified clients</t>
  </si>
  <si>
    <t>Rulings issued</t>
  </si>
  <si>
    <t>Rulings contested before the Federal Administrative Court</t>
  </si>
  <si>
    <t>Decisions of the Federal Administrative Court in favour of FINMA</t>
  </si>
  <si>
    <t>Decisions of the Federal Administrative Court in favour of the aggrieved party</t>
  </si>
  <si>
    <t>Transmission of information without informing the clients concerned in advance in accordance with Art.42a para. 4 FINMASA.</t>
  </si>
  <si>
    <t>Outgoing requests regarding enforcement proceedings conducted by FINMA</t>
  </si>
  <si>
    <t>Assistance requested by FINMA relating to FINMA-conducted enforcement proceedings, by country</t>
  </si>
  <si>
    <t>Other EU member state authorities EU countries</t>
  </si>
  <si>
    <t>Other EU member state authorities Non-EU countries</t>
  </si>
  <si>
    <t>FINMA’s enforcement activities, by topic</t>
  </si>
  <si>
    <t>Reports made under Article 42c para. 3 FINMASA (Direct transmission of information by supervised institutions)</t>
  </si>
  <si>
    <t>Reports made under Article 42c para. 3 FINMASA</t>
  </si>
  <si>
    <t>Banks</t>
  </si>
  <si>
    <t>Other business areas</t>
  </si>
  <si>
    <t xml:space="preserve">   – of which future reports regarding the transmission of similar information which were waived (FINMA Circular 17/06, margin no. 69)</t>
  </si>
  <si>
    <t xml:space="preserve">   – of which cases in which FINMA reserved the right to provide administrative assistance (Art. 42c para. 4 FINMASA)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</si>
</sst>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4">
    <xf numFmtId="0" fontId="0" fillId="0" borderId="0" xfId="0"/>
    <xf numFmtId="0" fontId="8" fillId="0" borderId="0" xfId="1" applyFont="1" applyBorder="1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11"/>
  <sheetViews>
    <sheetView showGridLines="0" tabSelected="1" zoomScaleNormal="100" workbookViewId="0">
      <selection activeCell="L1" sqref="L1"/>
    </sheetView>
  </sheetViews>
  <sheetFormatPr baseColWidth="10" defaultRowHeight="12.75"/>
  <cols>
    <col min="1" max="1" width="65.7109375" style="36" customWidth="1"/>
    <col min="2" max="10" width="16.7109375" style="2" customWidth="1"/>
  </cols>
  <sheetData>
    <row r="1" spans="1:10" ht="26.25">
      <c r="A1" s="1" t="s">
        <v>8</v>
      </c>
      <c r="B1" s="7"/>
      <c r="C1" s="7"/>
    </row>
    <row r="2" spans="1:10">
      <c r="A2" s="3"/>
      <c r="B2" s="8"/>
      <c r="C2" s="8"/>
    </row>
    <row r="3" spans="1:10">
      <c r="A3" s="3"/>
      <c r="B3" s="8"/>
      <c r="C3" s="8"/>
    </row>
    <row r="4" spans="1:10">
      <c r="A4" s="3"/>
    </row>
    <row r="5" spans="1:10" ht="20.25">
      <c r="A5" s="9" t="s">
        <v>9</v>
      </c>
    </row>
    <row r="6" spans="1:10">
      <c r="A6" s="3"/>
    </row>
    <row r="7" spans="1:10" ht="15.75">
      <c r="A7" s="10" t="s">
        <v>10</v>
      </c>
      <c r="B7" s="43">
        <v>2022</v>
      </c>
      <c r="C7" s="11">
        <v>2021</v>
      </c>
      <c r="D7" s="4">
        <v>2020</v>
      </c>
      <c r="E7" s="4">
        <v>2019</v>
      </c>
      <c r="F7" s="4">
        <v>2018</v>
      </c>
      <c r="G7" s="4">
        <v>2017</v>
      </c>
      <c r="H7" s="4">
        <v>2016</v>
      </c>
      <c r="I7" s="4">
        <v>2015</v>
      </c>
      <c r="J7" s="4">
        <v>2014</v>
      </c>
    </row>
    <row r="8" spans="1:10">
      <c r="A8" s="12"/>
      <c r="B8" s="44"/>
    </row>
    <row r="9" spans="1:10" ht="15.75">
      <c r="A9" s="12"/>
      <c r="B9" s="43"/>
      <c r="C9" s="11"/>
      <c r="D9" s="4"/>
      <c r="E9" s="4"/>
      <c r="F9" s="4"/>
      <c r="G9" s="4"/>
      <c r="H9" s="4"/>
      <c r="I9" s="4"/>
      <c r="J9" s="4"/>
    </row>
    <row r="10" spans="1:10">
      <c r="A10" s="13" t="s">
        <v>11</v>
      </c>
      <c r="B10" s="45">
        <v>148</v>
      </c>
      <c r="C10" s="14">
        <v>110</v>
      </c>
      <c r="D10" s="15">
        <v>121</v>
      </c>
      <c r="E10" s="15">
        <v>112</v>
      </c>
      <c r="F10" s="15">
        <v>103</v>
      </c>
      <c r="G10" s="15">
        <v>123</v>
      </c>
      <c r="H10" s="15">
        <v>111</v>
      </c>
      <c r="I10" s="15">
        <v>120</v>
      </c>
      <c r="J10" s="15">
        <v>128</v>
      </c>
    </row>
    <row r="11" spans="1:10">
      <c r="A11" s="16" t="s">
        <v>12</v>
      </c>
      <c r="B11" s="46">
        <v>309</v>
      </c>
      <c r="C11" s="17">
        <v>331</v>
      </c>
      <c r="D11" s="18">
        <v>321</v>
      </c>
      <c r="E11" s="18">
        <v>392</v>
      </c>
      <c r="F11" s="18">
        <v>343</v>
      </c>
      <c r="G11" s="18">
        <v>295</v>
      </c>
      <c r="H11" s="18">
        <v>298</v>
      </c>
      <c r="I11" s="18">
        <v>512</v>
      </c>
      <c r="J11" s="18">
        <v>436</v>
      </c>
    </row>
    <row r="12" spans="1:10">
      <c r="A12" s="16" t="s">
        <v>13</v>
      </c>
      <c r="B12" s="46">
        <v>286</v>
      </c>
      <c r="C12" s="17">
        <v>209</v>
      </c>
      <c r="D12" s="18">
        <v>98</v>
      </c>
      <c r="E12" s="18">
        <v>175</v>
      </c>
      <c r="F12" s="18">
        <v>99</v>
      </c>
      <c r="G12" s="18">
        <v>110</v>
      </c>
      <c r="H12" s="18">
        <v>117</v>
      </c>
      <c r="I12" s="18">
        <v>110</v>
      </c>
      <c r="J12" s="18">
        <v>109</v>
      </c>
    </row>
    <row r="13" spans="1:10">
      <c r="A13" s="16" t="s">
        <v>14</v>
      </c>
      <c r="B13" s="46">
        <v>122</v>
      </c>
      <c r="C13" s="17">
        <v>113</v>
      </c>
      <c r="D13" s="18">
        <v>88</v>
      </c>
      <c r="E13" s="18">
        <v>137</v>
      </c>
      <c r="F13" s="18">
        <v>158</v>
      </c>
      <c r="G13" s="18">
        <v>46</v>
      </c>
      <c r="H13" s="18">
        <v>100</v>
      </c>
      <c r="I13" s="18">
        <v>52</v>
      </c>
      <c r="J13" s="18">
        <v>109</v>
      </c>
    </row>
    <row r="14" spans="1:10">
      <c r="A14" s="16" t="s">
        <v>15</v>
      </c>
      <c r="B14" s="46">
        <v>1</v>
      </c>
      <c r="C14" s="17">
        <v>1</v>
      </c>
      <c r="D14" s="18">
        <v>2</v>
      </c>
      <c r="E14" s="18">
        <v>1</v>
      </c>
      <c r="F14" s="18">
        <v>1</v>
      </c>
      <c r="G14" s="18">
        <v>1</v>
      </c>
      <c r="H14" s="18">
        <v>1</v>
      </c>
      <c r="I14" s="18">
        <v>2</v>
      </c>
      <c r="J14" s="18">
        <v>2</v>
      </c>
    </row>
    <row r="15" spans="1:10">
      <c r="A15" s="16" t="s">
        <v>16</v>
      </c>
      <c r="B15" s="46">
        <v>39</v>
      </c>
      <c r="C15" s="17">
        <v>34</v>
      </c>
      <c r="D15" s="18">
        <v>33</v>
      </c>
      <c r="E15" s="18">
        <v>28</v>
      </c>
      <c r="F15" s="18">
        <v>42</v>
      </c>
      <c r="G15" s="18">
        <v>38</v>
      </c>
      <c r="H15" s="18">
        <v>38</v>
      </c>
      <c r="I15" s="18">
        <v>55</v>
      </c>
      <c r="J15" s="18">
        <v>59</v>
      </c>
    </row>
    <row r="16" spans="1:10">
      <c r="A16" s="16" t="s">
        <v>17</v>
      </c>
      <c r="B16" s="46">
        <v>271</v>
      </c>
      <c r="C16" s="17">
        <v>331</v>
      </c>
      <c r="D16" s="18">
        <f>250+87</f>
        <v>337</v>
      </c>
      <c r="E16" s="18">
        <v>340</v>
      </c>
      <c r="F16" s="18">
        <v>340</v>
      </c>
      <c r="G16" s="18">
        <v>457</v>
      </c>
      <c r="H16" s="18">
        <v>436</v>
      </c>
      <c r="I16" s="18">
        <v>544</v>
      </c>
      <c r="J16" s="18">
        <v>479</v>
      </c>
    </row>
    <row r="17" spans="1:10">
      <c r="A17" s="19" t="s">
        <v>0</v>
      </c>
      <c r="B17" s="47">
        <f>SUM(B10:B16)</f>
        <v>1176</v>
      </c>
      <c r="C17" s="20">
        <f>SUM(C10:C16)</f>
        <v>1129</v>
      </c>
      <c r="D17" s="21">
        <f>SUM(D10:D16)</f>
        <v>1000</v>
      </c>
      <c r="E17" s="21">
        <f t="shared" ref="E17:J17" si="0">SUM(E10:E16)</f>
        <v>1185</v>
      </c>
      <c r="F17" s="21">
        <f t="shared" si="0"/>
        <v>1086</v>
      </c>
      <c r="G17" s="21">
        <f t="shared" si="0"/>
        <v>1070</v>
      </c>
      <c r="H17" s="21">
        <f t="shared" si="0"/>
        <v>1101</v>
      </c>
      <c r="I17" s="21">
        <f t="shared" si="0"/>
        <v>1395</v>
      </c>
      <c r="J17" s="21">
        <f t="shared" si="0"/>
        <v>1322</v>
      </c>
    </row>
    <row r="18" spans="1:10">
      <c r="A18" s="22"/>
      <c r="B18" s="6"/>
      <c r="C18" s="5"/>
      <c r="D18" s="6"/>
      <c r="E18" s="6"/>
      <c r="F18" s="6"/>
      <c r="G18" s="6"/>
      <c r="H18" s="6"/>
      <c r="I18" s="6"/>
      <c r="J18" s="6"/>
    </row>
    <row r="19" spans="1:10" ht="15.75">
      <c r="A19" s="10" t="s">
        <v>18</v>
      </c>
      <c r="B19" s="43">
        <f t="shared" ref="B19:J19" si="1">B$7</f>
        <v>2022</v>
      </c>
      <c r="C19" s="11">
        <f t="shared" si="1"/>
        <v>2021</v>
      </c>
      <c r="D19" s="4">
        <f t="shared" si="1"/>
        <v>2020</v>
      </c>
      <c r="E19" s="4">
        <f t="shared" si="1"/>
        <v>2019</v>
      </c>
      <c r="F19" s="4">
        <f t="shared" si="1"/>
        <v>2018</v>
      </c>
      <c r="G19" s="4">
        <f t="shared" si="1"/>
        <v>2017</v>
      </c>
      <c r="H19" s="4">
        <f t="shared" si="1"/>
        <v>2016</v>
      </c>
      <c r="I19" s="4">
        <f t="shared" si="1"/>
        <v>2015</v>
      </c>
      <c r="J19" s="4">
        <f t="shared" si="1"/>
        <v>2014</v>
      </c>
    </row>
    <row r="20" spans="1:10">
      <c r="A20" s="12" t="s">
        <v>1</v>
      </c>
      <c r="B20" s="44"/>
    </row>
    <row r="21" spans="1:10">
      <c r="A21" s="12"/>
      <c r="B21" s="48"/>
      <c r="C21" s="23"/>
      <c r="D21" s="23"/>
      <c r="E21" s="23"/>
      <c r="F21" s="23"/>
      <c r="G21" s="23"/>
      <c r="H21" s="23"/>
      <c r="I21" s="23"/>
      <c r="J21" s="23"/>
    </row>
    <row r="22" spans="1:10">
      <c r="A22" s="13" t="s">
        <v>11</v>
      </c>
      <c r="B22" s="49">
        <v>2.6</v>
      </c>
      <c r="C22" s="24">
        <v>5.35</v>
      </c>
      <c r="D22" s="25">
        <v>3.9329999999999998</v>
      </c>
      <c r="E22" s="25">
        <v>3.2672426697531289</v>
      </c>
      <c r="F22" s="25">
        <v>3.48</v>
      </c>
      <c r="G22" s="25">
        <v>3.25</v>
      </c>
      <c r="H22" s="25">
        <v>3.3</v>
      </c>
      <c r="I22" s="25">
        <v>3.75</v>
      </c>
      <c r="J22" s="25">
        <v>2.67</v>
      </c>
    </row>
    <row r="23" spans="1:10">
      <c r="A23" s="16" t="s">
        <v>12</v>
      </c>
      <c r="B23" s="50">
        <v>1.7</v>
      </c>
      <c r="C23" s="26">
        <v>1.167</v>
      </c>
      <c r="D23" s="27">
        <v>1.6</v>
      </c>
      <c r="E23" s="27">
        <v>1.6717374614197373</v>
      </c>
      <c r="F23" s="27">
        <v>2.38</v>
      </c>
      <c r="G23" s="27">
        <v>2.71</v>
      </c>
      <c r="H23" s="27">
        <v>2.85</v>
      </c>
      <c r="I23" s="27">
        <v>8.6</v>
      </c>
      <c r="J23" s="27">
        <v>3.4</v>
      </c>
    </row>
    <row r="24" spans="1:10">
      <c r="A24" s="16" t="s">
        <v>13</v>
      </c>
      <c r="B24" s="50">
        <v>4.0165000000000006</v>
      </c>
      <c r="C24" s="26">
        <v>2.8</v>
      </c>
      <c r="D24" s="27">
        <v>5.1669999999999998</v>
      </c>
      <c r="E24" s="27">
        <v>4.9175964506173235</v>
      </c>
      <c r="F24" s="27">
        <v>8.39</v>
      </c>
      <c r="G24" s="27">
        <v>9.4</v>
      </c>
      <c r="H24" s="27">
        <v>7</v>
      </c>
      <c r="I24" s="27">
        <v>4.6100000000000003</v>
      </c>
      <c r="J24" s="27">
        <v>2.0299999999999998</v>
      </c>
    </row>
    <row r="25" spans="1:10">
      <c r="A25" s="16" t="s">
        <v>14</v>
      </c>
      <c r="B25" s="50">
        <v>1.6</v>
      </c>
      <c r="C25" s="26">
        <v>1.833</v>
      </c>
      <c r="D25" s="27">
        <v>1.2829999999999999</v>
      </c>
      <c r="E25" s="27">
        <v>2.5170397376542195</v>
      </c>
      <c r="F25" s="27">
        <v>2.2999999999999998</v>
      </c>
      <c r="G25" s="27">
        <v>0.57999999999999996</v>
      </c>
      <c r="H25" s="27">
        <v>2.23</v>
      </c>
      <c r="I25" s="27">
        <v>1.25</v>
      </c>
      <c r="J25" s="27">
        <v>7.42</v>
      </c>
    </row>
    <row r="26" spans="1:10">
      <c r="A26" s="16" t="s">
        <v>15</v>
      </c>
      <c r="B26" s="50">
        <v>0.46700000000000003</v>
      </c>
      <c r="C26" s="26">
        <v>2.133</v>
      </c>
      <c r="D26" s="27">
        <v>1.633</v>
      </c>
      <c r="E26" s="27">
        <v>0.36666666666666664</v>
      </c>
      <c r="F26" s="27">
        <v>1.77</v>
      </c>
      <c r="G26" s="27">
        <v>2.15</v>
      </c>
      <c r="H26" s="27">
        <v>1.43</v>
      </c>
      <c r="I26" s="27">
        <v>0.71</v>
      </c>
      <c r="J26" s="27">
        <v>0.68</v>
      </c>
    </row>
    <row r="27" spans="1:10">
      <c r="A27" s="16" t="s">
        <v>16</v>
      </c>
      <c r="B27" s="50">
        <v>12.6</v>
      </c>
      <c r="C27" s="26">
        <v>12.666499999999999</v>
      </c>
      <c r="D27" s="27">
        <v>9.5670000000000002</v>
      </c>
      <c r="E27" s="27">
        <v>10.869056905864273</v>
      </c>
      <c r="F27" s="27">
        <v>13.97</v>
      </c>
      <c r="G27" s="27">
        <v>14.34</v>
      </c>
      <c r="H27" s="27">
        <v>7.82</v>
      </c>
      <c r="I27" s="27">
        <v>9.57</v>
      </c>
      <c r="J27" s="27">
        <v>8.8000000000000007</v>
      </c>
    </row>
    <row r="28" spans="1:10">
      <c r="A28" s="16" t="s">
        <v>17</v>
      </c>
      <c r="B28" s="50">
        <v>0.53300000000000003</v>
      </c>
      <c r="C28" s="26">
        <v>0.43822029320969402</v>
      </c>
      <c r="D28" s="27">
        <v>0.89969907407406324</v>
      </c>
      <c r="E28" s="27">
        <v>0.8</v>
      </c>
      <c r="F28" s="27">
        <v>0.56000000000000005</v>
      </c>
      <c r="G28" s="27">
        <v>1.62</v>
      </c>
      <c r="H28" s="27">
        <v>1.49</v>
      </c>
      <c r="I28" s="27">
        <v>2.29</v>
      </c>
      <c r="J28" s="27">
        <v>3.36</v>
      </c>
    </row>
    <row r="29" spans="1:10">
      <c r="A29" s="22"/>
      <c r="B29" s="6"/>
      <c r="C29" s="5"/>
      <c r="D29" s="6"/>
      <c r="E29" s="6"/>
      <c r="F29" s="6"/>
      <c r="G29" s="6"/>
      <c r="H29" s="6"/>
      <c r="I29" s="6"/>
      <c r="J29" s="6"/>
    </row>
    <row r="30" spans="1:10">
      <c r="A30" s="22"/>
      <c r="B30" s="6"/>
      <c r="C30" s="5"/>
      <c r="D30" s="6"/>
      <c r="E30" s="6"/>
      <c r="F30" s="6"/>
      <c r="G30" s="6"/>
      <c r="H30" s="6"/>
      <c r="I30" s="6"/>
      <c r="J30" s="6"/>
    </row>
    <row r="31" spans="1:10">
      <c r="A31" s="22"/>
      <c r="B31" s="6"/>
      <c r="C31" s="5"/>
      <c r="D31" s="6"/>
      <c r="E31" s="6"/>
      <c r="F31" s="6"/>
      <c r="G31" s="6"/>
      <c r="H31" s="6"/>
      <c r="I31" s="6"/>
      <c r="J31" s="6"/>
    </row>
    <row r="32" spans="1:10">
      <c r="A32" s="22"/>
      <c r="B32" s="6"/>
      <c r="C32" s="5"/>
      <c r="D32" s="6"/>
      <c r="E32" s="6"/>
      <c r="F32" s="6"/>
      <c r="G32" s="6"/>
      <c r="H32" s="6"/>
      <c r="I32" s="6"/>
      <c r="J32" s="6"/>
    </row>
    <row r="33" spans="1:10" ht="20.25">
      <c r="A33" s="9" t="s">
        <v>19</v>
      </c>
    </row>
    <row r="34" spans="1:10">
      <c r="A34" s="3"/>
    </row>
    <row r="35" spans="1:10" ht="15.75">
      <c r="A35" s="10" t="s">
        <v>20</v>
      </c>
      <c r="B35" s="43">
        <f t="shared" ref="B35:J35" si="2">B$7</f>
        <v>2022</v>
      </c>
      <c r="C35" s="11">
        <f t="shared" si="2"/>
        <v>2021</v>
      </c>
      <c r="D35" s="4">
        <f t="shared" si="2"/>
        <v>2020</v>
      </c>
      <c r="E35" s="4">
        <f t="shared" si="2"/>
        <v>2019</v>
      </c>
      <c r="F35" s="4">
        <f t="shared" si="2"/>
        <v>2018</v>
      </c>
      <c r="G35" s="4">
        <f t="shared" si="2"/>
        <v>2017</v>
      </c>
      <c r="H35" s="4">
        <f t="shared" si="2"/>
        <v>2016</v>
      </c>
      <c r="I35" s="4">
        <f t="shared" si="2"/>
        <v>2015</v>
      </c>
      <c r="J35" s="4">
        <f t="shared" si="2"/>
        <v>2014</v>
      </c>
    </row>
    <row r="36" spans="1:10" ht="15.75">
      <c r="A36" s="12" t="s">
        <v>21</v>
      </c>
      <c r="B36" s="43"/>
      <c r="C36" s="11"/>
    </row>
    <row r="37" spans="1:10" ht="15.75">
      <c r="A37" s="12"/>
      <c r="B37" s="43"/>
      <c r="C37" s="11"/>
    </row>
    <row r="38" spans="1:10" ht="15.75">
      <c r="A38" s="28" t="s">
        <v>22</v>
      </c>
      <c r="B38" s="43"/>
      <c r="C38" s="11"/>
    </row>
    <row r="39" spans="1:10" ht="15.75">
      <c r="A39" s="29"/>
      <c r="B39" s="43"/>
      <c r="C39" s="11"/>
    </row>
    <row r="40" spans="1:10">
      <c r="A40" s="13" t="s">
        <v>23</v>
      </c>
      <c r="B40" s="45">
        <v>46</v>
      </c>
      <c r="C40" s="14">
        <v>14</v>
      </c>
      <c r="D40" s="15">
        <v>1</v>
      </c>
      <c r="E40" s="15">
        <v>2</v>
      </c>
      <c r="F40" s="15">
        <v>1</v>
      </c>
      <c r="G40" s="15">
        <v>7</v>
      </c>
      <c r="H40" s="15">
        <v>15</v>
      </c>
      <c r="I40" s="15">
        <v>9</v>
      </c>
      <c r="J40" s="15">
        <v>9</v>
      </c>
    </row>
    <row r="41" spans="1:10">
      <c r="A41" s="16" t="s">
        <v>24</v>
      </c>
      <c r="B41" s="46">
        <v>24</v>
      </c>
      <c r="C41" s="17">
        <v>27</v>
      </c>
      <c r="D41" s="18">
        <v>36</v>
      </c>
      <c r="E41" s="18">
        <v>32</v>
      </c>
      <c r="F41" s="18">
        <v>23</v>
      </c>
      <c r="G41" s="18">
        <v>29</v>
      </c>
      <c r="H41" s="18">
        <v>28</v>
      </c>
      <c r="I41" s="18">
        <v>31</v>
      </c>
      <c r="J41" s="18">
        <v>27</v>
      </c>
    </row>
    <row r="42" spans="1:10">
      <c r="A42" s="16" t="s">
        <v>2</v>
      </c>
      <c r="B42" s="46">
        <v>19</v>
      </c>
      <c r="C42" s="17">
        <v>61</v>
      </c>
      <c r="D42" s="18">
        <v>63</v>
      </c>
      <c r="E42" s="18">
        <v>42</v>
      </c>
      <c r="F42" s="18">
        <v>71</v>
      </c>
      <c r="G42" s="18">
        <v>64</v>
      </c>
      <c r="H42" s="18">
        <v>60</v>
      </c>
      <c r="I42" s="18">
        <v>40</v>
      </c>
      <c r="J42" s="18">
        <v>33</v>
      </c>
    </row>
    <row r="43" spans="1:10">
      <c r="A43" s="16" t="s">
        <v>25</v>
      </c>
      <c r="B43" s="46">
        <v>5</v>
      </c>
      <c r="C43" s="17">
        <v>20</v>
      </c>
      <c r="D43" s="18">
        <v>16</v>
      </c>
      <c r="E43" s="18">
        <v>22</v>
      </c>
      <c r="F43" s="18">
        <v>26</v>
      </c>
      <c r="G43" s="18">
        <v>35</v>
      </c>
      <c r="H43" s="18">
        <v>35</v>
      </c>
      <c r="I43" s="18">
        <v>29</v>
      </c>
      <c r="J43" s="18">
        <v>21</v>
      </c>
    </row>
    <row r="44" spans="1:10">
      <c r="A44" s="30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>
      <c r="A45" s="28" t="s">
        <v>26</v>
      </c>
      <c r="B45" s="43"/>
      <c r="C45" s="11"/>
      <c r="D45" s="11"/>
      <c r="E45" s="11"/>
      <c r="F45" s="11"/>
      <c r="G45" s="11"/>
      <c r="H45" s="11"/>
      <c r="I45" s="11"/>
      <c r="J45" s="11"/>
    </row>
    <row r="46" spans="1:10" ht="15.75">
      <c r="A46" s="29"/>
      <c r="B46" s="43"/>
      <c r="C46" s="11"/>
      <c r="D46" s="11"/>
      <c r="E46" s="11"/>
      <c r="F46" s="11"/>
      <c r="G46" s="11"/>
      <c r="H46" s="11"/>
      <c r="I46" s="11"/>
      <c r="J46" s="11"/>
    </row>
    <row r="47" spans="1:10">
      <c r="A47" s="13" t="s">
        <v>27</v>
      </c>
      <c r="B47" s="45">
        <v>25</v>
      </c>
      <c r="C47" s="14">
        <v>33</v>
      </c>
      <c r="D47" s="15">
        <v>36</v>
      </c>
      <c r="E47" s="15">
        <v>40</v>
      </c>
      <c r="F47" s="15">
        <v>29</v>
      </c>
      <c r="G47" s="15">
        <v>34</v>
      </c>
      <c r="H47" s="15">
        <v>33</v>
      </c>
      <c r="I47" s="15">
        <v>54</v>
      </c>
      <c r="J47" s="15">
        <v>33</v>
      </c>
    </row>
    <row r="48" spans="1:10">
      <c r="A48" s="16" t="s">
        <v>28</v>
      </c>
      <c r="B48" s="46">
        <v>183</v>
      </c>
      <c r="C48" s="17">
        <v>192</v>
      </c>
      <c r="D48" s="18">
        <v>192</v>
      </c>
      <c r="E48" s="18">
        <v>156</v>
      </c>
      <c r="F48" s="18">
        <v>129</v>
      </c>
      <c r="G48" s="18">
        <v>142</v>
      </c>
      <c r="H48" s="18">
        <v>132</v>
      </c>
      <c r="I48" s="18">
        <v>215</v>
      </c>
      <c r="J48" s="18">
        <v>88</v>
      </c>
    </row>
    <row r="49" spans="1:10">
      <c r="A49" s="16" t="s">
        <v>29</v>
      </c>
      <c r="B49" s="46">
        <v>39</v>
      </c>
      <c r="C49" s="17">
        <v>44</v>
      </c>
      <c r="D49" s="18">
        <v>33</v>
      </c>
      <c r="E49" s="18">
        <v>31</v>
      </c>
      <c r="F49" s="18">
        <v>27</v>
      </c>
      <c r="G49" s="18">
        <v>13</v>
      </c>
      <c r="H49" s="18">
        <v>26</v>
      </c>
      <c r="I49" s="18">
        <v>20</v>
      </c>
      <c r="J49" s="18">
        <v>2</v>
      </c>
    </row>
    <row r="50" spans="1:10" ht="25.5">
      <c r="A50" s="16" t="s">
        <v>30</v>
      </c>
      <c r="B50" s="46">
        <v>206</v>
      </c>
      <c r="C50" s="17">
        <v>195</v>
      </c>
      <c r="D50" s="18">
        <v>191</v>
      </c>
      <c r="E50" s="18">
        <v>205</v>
      </c>
      <c r="F50" s="18">
        <v>215</v>
      </c>
      <c r="G50" s="18">
        <v>152</v>
      </c>
      <c r="H50" s="18">
        <v>128</v>
      </c>
      <c r="I50" s="18">
        <v>299</v>
      </c>
      <c r="J50" s="18">
        <v>133</v>
      </c>
    </row>
    <row r="51" spans="1:10">
      <c r="A51" s="16" t="s">
        <v>31</v>
      </c>
      <c r="B51" s="46">
        <v>11</v>
      </c>
      <c r="C51" s="17">
        <v>5</v>
      </c>
      <c r="D51" s="18">
        <v>8</v>
      </c>
      <c r="E51" s="18">
        <v>12</v>
      </c>
      <c r="F51" s="18">
        <v>7</v>
      </c>
      <c r="G51" s="18">
        <v>16</v>
      </c>
      <c r="H51" s="18">
        <v>24</v>
      </c>
      <c r="I51" s="18">
        <v>43</v>
      </c>
      <c r="J51" s="18">
        <v>13</v>
      </c>
    </row>
    <row r="52" spans="1:10">
      <c r="A52" s="16" t="s">
        <v>32</v>
      </c>
      <c r="B52" s="46">
        <v>4</v>
      </c>
      <c r="C52" s="17">
        <v>13</v>
      </c>
      <c r="D52" s="18">
        <v>16</v>
      </c>
      <c r="E52" s="18">
        <v>10</v>
      </c>
      <c r="F52" s="18">
        <v>7</v>
      </c>
      <c r="G52" s="18">
        <v>7</v>
      </c>
      <c r="H52" s="18">
        <v>8</v>
      </c>
      <c r="I52" s="18">
        <v>8</v>
      </c>
      <c r="J52" s="18">
        <v>3</v>
      </c>
    </row>
    <row r="53" spans="1:10">
      <c r="A53" s="32"/>
      <c r="D53" s="33"/>
      <c r="E53" s="33"/>
      <c r="F53" s="33"/>
      <c r="G53" s="33"/>
      <c r="H53" s="33"/>
      <c r="I53" s="33"/>
      <c r="J53" s="33"/>
    </row>
    <row r="54" spans="1:10" ht="15.75">
      <c r="A54" s="28" t="s">
        <v>33</v>
      </c>
      <c r="B54" s="43"/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29"/>
      <c r="B55" s="51"/>
      <c r="C55" s="34"/>
      <c r="D55" s="34"/>
      <c r="E55" s="34"/>
      <c r="F55" s="34"/>
      <c r="G55" s="34"/>
      <c r="H55" s="34"/>
      <c r="I55" s="34"/>
      <c r="J55" s="34"/>
    </row>
    <row r="56" spans="1:10">
      <c r="A56" s="13" t="s">
        <v>34</v>
      </c>
      <c r="B56" s="45">
        <v>239</v>
      </c>
      <c r="C56" s="14">
        <v>163</v>
      </c>
      <c r="D56" s="15">
        <v>78</v>
      </c>
      <c r="E56" s="15">
        <v>138</v>
      </c>
      <c r="F56" s="15">
        <v>75</v>
      </c>
      <c r="G56" s="15">
        <v>88</v>
      </c>
      <c r="H56" s="15">
        <v>90</v>
      </c>
      <c r="I56" s="15">
        <v>93</v>
      </c>
      <c r="J56" s="15">
        <v>93</v>
      </c>
    </row>
    <row r="57" spans="1:10">
      <c r="A57" s="16" t="s">
        <v>35</v>
      </c>
      <c r="B57" s="46">
        <v>22</v>
      </c>
      <c r="C57" s="17">
        <v>28</v>
      </c>
      <c r="D57" s="18">
        <v>12</v>
      </c>
      <c r="E57" s="18">
        <v>18</v>
      </c>
      <c r="F57" s="18">
        <v>16</v>
      </c>
      <c r="G57" s="18">
        <v>18</v>
      </c>
      <c r="H57" s="18">
        <v>26</v>
      </c>
      <c r="I57" s="18">
        <v>18</v>
      </c>
      <c r="J57" s="18">
        <v>17</v>
      </c>
    </row>
    <row r="58" spans="1:10">
      <c r="A58" s="32"/>
      <c r="D58" s="33"/>
      <c r="E58" s="33"/>
      <c r="F58" s="33"/>
      <c r="G58" s="33"/>
      <c r="H58" s="33"/>
      <c r="I58" s="33"/>
      <c r="J58" s="33"/>
    </row>
    <row r="59" spans="1:10" ht="15.75">
      <c r="A59" s="28" t="s">
        <v>14</v>
      </c>
      <c r="B59" s="43"/>
      <c r="C59" s="11"/>
      <c r="D59" s="11"/>
      <c r="E59" s="11"/>
      <c r="F59" s="11"/>
      <c r="G59" s="11"/>
      <c r="H59" s="11"/>
      <c r="I59" s="11"/>
      <c r="J59" s="11"/>
    </row>
    <row r="60" spans="1:10" ht="15.75">
      <c r="A60" s="35"/>
      <c r="B60" s="43"/>
      <c r="C60" s="11"/>
      <c r="D60" s="11"/>
      <c r="E60" s="11"/>
      <c r="F60" s="11"/>
      <c r="G60" s="11"/>
      <c r="H60" s="11"/>
      <c r="I60" s="11"/>
      <c r="J60" s="11"/>
    </row>
    <row r="61" spans="1:10">
      <c r="A61" s="16" t="s">
        <v>36</v>
      </c>
      <c r="B61" s="46">
        <v>13</v>
      </c>
      <c r="C61" s="17">
        <v>7</v>
      </c>
      <c r="D61" s="18">
        <v>8</v>
      </c>
      <c r="E61" s="18">
        <v>6</v>
      </c>
      <c r="F61" s="18">
        <v>9</v>
      </c>
      <c r="G61" s="18">
        <v>11</v>
      </c>
      <c r="H61" s="18">
        <v>11</v>
      </c>
      <c r="I61" s="18">
        <v>9</v>
      </c>
      <c r="J61" s="18">
        <v>7</v>
      </c>
    </row>
    <row r="62" spans="1:10">
      <c r="A62" s="16" t="s">
        <v>37</v>
      </c>
      <c r="B62" s="46">
        <v>109</v>
      </c>
      <c r="C62" s="17">
        <v>106</v>
      </c>
      <c r="D62" s="18">
        <v>80</v>
      </c>
      <c r="E62" s="18">
        <v>131</v>
      </c>
      <c r="F62" s="18">
        <v>149</v>
      </c>
      <c r="G62" s="18">
        <v>35</v>
      </c>
      <c r="H62" s="18">
        <v>89</v>
      </c>
      <c r="I62" s="18">
        <v>43</v>
      </c>
      <c r="J62" s="18">
        <v>102</v>
      </c>
    </row>
    <row r="66" spans="1:10" ht="15.75">
      <c r="A66" s="10" t="s">
        <v>38</v>
      </c>
      <c r="B66" s="43">
        <f t="shared" ref="B66:J66" si="3">B$7</f>
        <v>2022</v>
      </c>
      <c r="C66" s="11">
        <f t="shared" si="3"/>
        <v>2021</v>
      </c>
      <c r="D66" s="4">
        <f t="shared" si="3"/>
        <v>2020</v>
      </c>
      <c r="E66" s="4">
        <f t="shared" si="3"/>
        <v>2019</v>
      </c>
      <c r="F66" s="4">
        <f t="shared" si="3"/>
        <v>2018</v>
      </c>
      <c r="G66" s="4">
        <f t="shared" si="3"/>
        <v>2017</v>
      </c>
      <c r="H66" s="4">
        <f t="shared" si="3"/>
        <v>2016</v>
      </c>
      <c r="I66" s="4">
        <f t="shared" si="3"/>
        <v>2015</v>
      </c>
      <c r="J66" s="4">
        <f t="shared" si="3"/>
        <v>2014</v>
      </c>
    </row>
    <row r="67" spans="1:10">
      <c r="A67" s="12" t="s">
        <v>21</v>
      </c>
      <c r="B67" s="44"/>
    </row>
    <row r="68" spans="1:10">
      <c r="A68" s="12"/>
      <c r="B68" s="44"/>
    </row>
    <row r="69" spans="1:10" ht="15.75">
      <c r="A69" s="28" t="s">
        <v>22</v>
      </c>
      <c r="B69" s="43"/>
      <c r="C69" s="11"/>
      <c r="D69" s="11"/>
      <c r="E69" s="11"/>
      <c r="F69" s="11"/>
      <c r="G69" s="11"/>
      <c r="H69" s="11"/>
      <c r="I69" s="11"/>
      <c r="J69" s="11"/>
    </row>
    <row r="70" spans="1:10" ht="15.75">
      <c r="A70" s="29"/>
      <c r="B70" s="43"/>
      <c r="C70" s="11"/>
      <c r="D70" s="11"/>
      <c r="E70" s="11"/>
      <c r="F70" s="11"/>
      <c r="G70" s="11"/>
      <c r="H70" s="11"/>
      <c r="I70" s="11"/>
      <c r="J70" s="11"/>
    </row>
    <row r="71" spans="1:10">
      <c r="A71" s="13" t="s">
        <v>39</v>
      </c>
      <c r="B71" s="45">
        <v>25</v>
      </c>
      <c r="C71" s="14">
        <v>37</v>
      </c>
      <c r="D71" s="15">
        <v>33</v>
      </c>
      <c r="E71" s="15">
        <v>41</v>
      </c>
      <c r="F71" s="15">
        <v>34</v>
      </c>
      <c r="G71" s="15">
        <v>54</v>
      </c>
      <c r="H71" s="15">
        <v>50</v>
      </c>
      <c r="I71" s="15">
        <v>55</v>
      </c>
      <c r="J71" s="15">
        <v>57</v>
      </c>
    </row>
    <row r="72" spans="1:10">
      <c r="A72" s="16" t="s">
        <v>40</v>
      </c>
      <c r="B72" s="46">
        <v>0</v>
      </c>
      <c r="C72" s="17">
        <v>0</v>
      </c>
      <c r="D72" s="18">
        <v>0</v>
      </c>
      <c r="E72" s="18">
        <v>1</v>
      </c>
      <c r="F72" s="18">
        <v>4</v>
      </c>
      <c r="G72" s="18">
        <v>5</v>
      </c>
      <c r="H72" s="18">
        <v>3</v>
      </c>
      <c r="I72" s="18">
        <v>8</v>
      </c>
      <c r="J72" s="18">
        <v>11</v>
      </c>
    </row>
    <row r="73" spans="1:10">
      <c r="A73" s="16" t="s">
        <v>41</v>
      </c>
      <c r="B73" s="46">
        <v>20</v>
      </c>
      <c r="C73" s="17">
        <v>30</v>
      </c>
      <c r="D73" s="18">
        <v>42</v>
      </c>
      <c r="E73" s="18">
        <v>18</v>
      </c>
      <c r="F73" s="18">
        <v>36</v>
      </c>
      <c r="G73" s="18">
        <v>35</v>
      </c>
      <c r="H73" s="18">
        <v>23</v>
      </c>
      <c r="I73" s="18">
        <v>10</v>
      </c>
      <c r="J73" s="18">
        <v>3</v>
      </c>
    </row>
    <row r="74" spans="1:10">
      <c r="A74" s="16" t="s">
        <v>42</v>
      </c>
      <c r="B74" s="46">
        <v>6</v>
      </c>
      <c r="C74" s="17">
        <v>1</v>
      </c>
      <c r="D74" s="18">
        <v>0</v>
      </c>
      <c r="E74" s="18">
        <v>3</v>
      </c>
      <c r="F74" s="18">
        <v>1</v>
      </c>
      <c r="G74" s="18">
        <v>3</v>
      </c>
      <c r="H74" s="18">
        <v>6</v>
      </c>
      <c r="I74" s="18">
        <v>7</v>
      </c>
      <c r="J74" s="18">
        <v>7</v>
      </c>
    </row>
    <row r="75" spans="1:10">
      <c r="A75" s="16" t="s">
        <v>43</v>
      </c>
      <c r="B75" s="46">
        <v>50</v>
      </c>
      <c r="C75" s="17">
        <v>7</v>
      </c>
      <c r="D75" s="18">
        <v>17</v>
      </c>
      <c r="E75" s="18">
        <v>24</v>
      </c>
      <c r="F75" s="18">
        <v>11</v>
      </c>
      <c r="G75" s="18">
        <v>9</v>
      </c>
      <c r="H75" s="18">
        <v>6</v>
      </c>
      <c r="I75" s="18">
        <v>18</v>
      </c>
      <c r="J75" s="18">
        <v>17</v>
      </c>
    </row>
    <row r="76" spans="1:10">
      <c r="A76" s="32"/>
      <c r="D76" s="33"/>
      <c r="E76" s="33"/>
      <c r="F76" s="33"/>
      <c r="G76" s="33"/>
      <c r="H76" s="33"/>
      <c r="I76" s="33"/>
      <c r="J76" s="33"/>
    </row>
    <row r="77" spans="1:10" ht="15.75">
      <c r="A77" s="28" t="s">
        <v>26</v>
      </c>
      <c r="B77" s="43"/>
      <c r="C77" s="11"/>
      <c r="D77" s="11"/>
      <c r="E77" s="11"/>
      <c r="F77" s="11"/>
      <c r="G77" s="11"/>
      <c r="H77" s="11"/>
      <c r="I77" s="11"/>
      <c r="J77" s="11"/>
    </row>
    <row r="78" spans="1:10" ht="15.75">
      <c r="A78" s="29"/>
      <c r="B78" s="52"/>
      <c r="C78" s="37"/>
      <c r="D78" s="38"/>
      <c r="E78" s="38"/>
      <c r="F78" s="38"/>
      <c r="G78" s="38"/>
      <c r="H78" s="38"/>
      <c r="I78" s="38"/>
      <c r="J78" s="38"/>
    </row>
    <row r="79" spans="1:10">
      <c r="A79" s="32" t="s">
        <v>44</v>
      </c>
      <c r="B79" s="52">
        <v>304</v>
      </c>
      <c r="C79" s="37">
        <v>326</v>
      </c>
      <c r="D79" s="38">
        <v>314</v>
      </c>
      <c r="E79" s="38">
        <v>382</v>
      </c>
      <c r="F79" s="38">
        <v>329</v>
      </c>
      <c r="G79" s="38">
        <v>287</v>
      </c>
      <c r="H79" s="38">
        <v>290</v>
      </c>
      <c r="I79" s="38">
        <v>496</v>
      </c>
      <c r="J79" s="38">
        <v>482</v>
      </c>
    </row>
    <row r="80" spans="1:10">
      <c r="A80" s="16" t="s">
        <v>43</v>
      </c>
      <c r="B80" s="46">
        <v>5</v>
      </c>
      <c r="C80" s="17">
        <v>5</v>
      </c>
      <c r="D80" s="18">
        <v>7</v>
      </c>
      <c r="E80" s="18">
        <v>10</v>
      </c>
      <c r="F80" s="18">
        <v>14</v>
      </c>
      <c r="G80" s="18">
        <v>8</v>
      </c>
      <c r="H80" s="18">
        <v>8</v>
      </c>
      <c r="I80" s="18">
        <v>16</v>
      </c>
      <c r="J80" s="18">
        <v>29</v>
      </c>
    </row>
    <row r="81" spans="1:10" ht="15.75">
      <c r="A81" s="29"/>
      <c r="D81" s="11"/>
      <c r="E81" s="11"/>
      <c r="F81" s="11"/>
      <c r="G81" s="11"/>
      <c r="H81" s="11"/>
      <c r="I81" s="11"/>
      <c r="J81" s="11"/>
    </row>
    <row r="82" spans="1:10">
      <c r="A82" s="28" t="s">
        <v>14</v>
      </c>
      <c r="B82" s="52"/>
      <c r="C82" s="37"/>
      <c r="D82" s="38"/>
      <c r="E82" s="38"/>
      <c r="F82" s="38"/>
      <c r="G82" s="38"/>
      <c r="H82" s="38"/>
      <c r="I82" s="38"/>
      <c r="J82" s="38"/>
    </row>
    <row r="83" spans="1:10" ht="15.75">
      <c r="A83" s="35"/>
      <c r="B83" s="45"/>
      <c r="C83" s="14"/>
      <c r="D83" s="15"/>
      <c r="E83" s="15"/>
      <c r="F83" s="15"/>
      <c r="G83" s="15"/>
      <c r="H83" s="15"/>
      <c r="I83" s="15"/>
      <c r="J83" s="15"/>
    </row>
    <row r="84" spans="1:10">
      <c r="A84" s="16" t="s">
        <v>39</v>
      </c>
      <c r="B84" s="46">
        <v>4</v>
      </c>
      <c r="C84" s="17">
        <v>1</v>
      </c>
      <c r="D84" s="18">
        <v>4</v>
      </c>
      <c r="E84" s="18">
        <v>1</v>
      </c>
      <c r="F84" s="18">
        <v>5</v>
      </c>
      <c r="G84" s="18">
        <v>1</v>
      </c>
      <c r="H84" s="18">
        <v>4</v>
      </c>
      <c r="I84" s="18">
        <v>6</v>
      </c>
      <c r="J84" s="18">
        <v>4</v>
      </c>
    </row>
    <row r="85" spans="1:10">
      <c r="A85" s="16" t="s">
        <v>45</v>
      </c>
      <c r="B85" s="46">
        <v>118</v>
      </c>
      <c r="C85" s="17">
        <v>101</v>
      </c>
      <c r="D85" s="18">
        <f>22+57</f>
        <v>79</v>
      </c>
      <c r="E85" s="18">
        <v>128</v>
      </c>
      <c r="F85" s="18">
        <v>145</v>
      </c>
      <c r="G85" s="18">
        <v>38</v>
      </c>
      <c r="H85" s="18">
        <v>85</v>
      </c>
      <c r="I85" s="18">
        <v>42</v>
      </c>
      <c r="J85" s="18">
        <v>94</v>
      </c>
    </row>
    <row r="90" spans="1:10" ht="20.25">
      <c r="A90" s="9" t="s">
        <v>46</v>
      </c>
    </row>
    <row r="91" spans="1:10">
      <c r="A91" s="3"/>
    </row>
    <row r="92" spans="1:10" ht="15.75">
      <c r="A92" s="10" t="s">
        <v>47</v>
      </c>
      <c r="B92" s="43">
        <f t="shared" ref="B92:J92" si="4">B$7</f>
        <v>2022</v>
      </c>
      <c r="C92" s="11">
        <f t="shared" si="4"/>
        <v>2021</v>
      </c>
      <c r="D92" s="4">
        <f t="shared" si="4"/>
        <v>2020</v>
      </c>
      <c r="E92" s="4">
        <f t="shared" si="4"/>
        <v>2019</v>
      </c>
      <c r="F92" s="4">
        <f t="shared" si="4"/>
        <v>2018</v>
      </c>
      <c r="G92" s="4">
        <f t="shared" si="4"/>
        <v>2017</v>
      </c>
      <c r="H92" s="4">
        <f t="shared" si="4"/>
        <v>2016</v>
      </c>
      <c r="I92" s="4">
        <f t="shared" si="4"/>
        <v>2015</v>
      </c>
      <c r="J92" s="4">
        <f t="shared" si="4"/>
        <v>2014</v>
      </c>
    </row>
    <row r="93" spans="1:10">
      <c r="A93" s="12" t="s">
        <v>48</v>
      </c>
      <c r="B93" s="44"/>
    </row>
    <row r="94" spans="1:10">
      <c r="A94" s="12"/>
      <c r="B94" s="44"/>
    </row>
    <row r="95" spans="1:10">
      <c r="A95" s="13" t="s">
        <v>22</v>
      </c>
      <c r="B95" s="45">
        <f>SUM(B96:B103)</f>
        <v>29</v>
      </c>
      <c r="C95" s="14">
        <f>SUM(C96:C103)</f>
        <v>25</v>
      </c>
      <c r="D95" s="15">
        <f>SUM(D96:D103)</f>
        <v>24</v>
      </c>
      <c r="E95" s="15">
        <v>21</v>
      </c>
      <c r="F95" s="15">
        <f>SUM(F96:F103)</f>
        <v>32</v>
      </c>
      <c r="G95" s="15">
        <f>SUM(G96:G103)</f>
        <v>20</v>
      </c>
      <c r="H95" s="15">
        <f>SUM(H96:H103)</f>
        <v>23</v>
      </c>
      <c r="I95" s="15">
        <f>SUM(I96:I103)</f>
        <v>32</v>
      </c>
      <c r="J95" s="15">
        <f>SUM(J96:J103)</f>
        <v>36</v>
      </c>
    </row>
    <row r="96" spans="1:10">
      <c r="A96" s="16" t="s">
        <v>49</v>
      </c>
      <c r="B96" s="46">
        <v>17</v>
      </c>
      <c r="C96" s="17">
        <v>14</v>
      </c>
      <c r="D96" s="18">
        <v>10</v>
      </c>
      <c r="E96" s="18">
        <v>10</v>
      </c>
      <c r="F96" s="18">
        <v>21</v>
      </c>
      <c r="G96" s="18">
        <v>16</v>
      </c>
      <c r="H96" s="18">
        <v>8</v>
      </c>
      <c r="I96" s="18">
        <v>6</v>
      </c>
      <c r="J96" s="18">
        <v>16</v>
      </c>
    </row>
    <row r="97" spans="1:10">
      <c r="A97" s="16" t="s">
        <v>50</v>
      </c>
      <c r="B97" s="46">
        <v>6</v>
      </c>
      <c r="C97" s="17">
        <v>3</v>
      </c>
      <c r="D97" s="18">
        <v>4</v>
      </c>
      <c r="E97" s="18">
        <v>0</v>
      </c>
      <c r="F97" s="18">
        <v>1</v>
      </c>
      <c r="G97" s="18">
        <v>0</v>
      </c>
      <c r="H97" s="18">
        <v>3</v>
      </c>
      <c r="I97" s="18">
        <v>3</v>
      </c>
      <c r="J97" s="18">
        <v>6</v>
      </c>
    </row>
    <row r="98" spans="1:10">
      <c r="A98" s="16" t="s">
        <v>51</v>
      </c>
      <c r="B98" s="46">
        <v>1</v>
      </c>
      <c r="C98" s="17">
        <v>0</v>
      </c>
      <c r="D98" s="18">
        <v>1</v>
      </c>
      <c r="E98" s="18">
        <v>1</v>
      </c>
      <c r="F98" s="18">
        <v>4</v>
      </c>
      <c r="G98" s="18">
        <v>0</v>
      </c>
      <c r="H98" s="18">
        <v>3</v>
      </c>
      <c r="I98" s="18">
        <v>4</v>
      </c>
      <c r="J98" s="18">
        <v>4</v>
      </c>
    </row>
    <row r="99" spans="1:10">
      <c r="A99" s="16" t="s">
        <v>52</v>
      </c>
      <c r="B99" s="46">
        <v>1</v>
      </c>
      <c r="C99" s="17">
        <v>0</v>
      </c>
      <c r="D99" s="18">
        <v>1</v>
      </c>
      <c r="E99" s="18">
        <v>4</v>
      </c>
      <c r="F99" s="18">
        <v>2</v>
      </c>
      <c r="G99" s="18">
        <v>0</v>
      </c>
      <c r="H99" s="18">
        <v>4</v>
      </c>
      <c r="I99" s="18">
        <v>2</v>
      </c>
      <c r="J99" s="18">
        <v>5</v>
      </c>
    </row>
    <row r="100" spans="1:10">
      <c r="A100" s="16" t="s">
        <v>53</v>
      </c>
      <c r="B100" s="46">
        <v>1</v>
      </c>
      <c r="C100" s="17">
        <v>1</v>
      </c>
      <c r="D100" s="39">
        <v>0</v>
      </c>
      <c r="E100" s="39">
        <v>0</v>
      </c>
      <c r="F100" s="39">
        <v>2</v>
      </c>
      <c r="G100" s="18">
        <v>1</v>
      </c>
      <c r="H100" s="18">
        <v>1</v>
      </c>
      <c r="I100" s="18">
        <v>0</v>
      </c>
      <c r="J100" s="18">
        <v>2</v>
      </c>
    </row>
    <row r="101" spans="1:10">
      <c r="A101" s="16" t="s">
        <v>54</v>
      </c>
      <c r="B101" s="46">
        <v>0</v>
      </c>
      <c r="C101" s="17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</row>
    <row r="102" spans="1:10">
      <c r="A102" s="16" t="s">
        <v>55</v>
      </c>
      <c r="B102" s="46">
        <v>1</v>
      </c>
      <c r="C102" s="17">
        <v>4</v>
      </c>
      <c r="D102" s="18">
        <v>2</v>
      </c>
      <c r="E102" s="18">
        <v>3</v>
      </c>
      <c r="F102" s="18">
        <v>1</v>
      </c>
      <c r="G102" s="18">
        <v>3</v>
      </c>
      <c r="H102" s="18">
        <v>3</v>
      </c>
      <c r="I102" s="18">
        <v>17</v>
      </c>
      <c r="J102" s="18">
        <v>0</v>
      </c>
    </row>
    <row r="103" spans="1:10">
      <c r="A103" s="16" t="s">
        <v>56</v>
      </c>
      <c r="B103" s="46">
        <v>2</v>
      </c>
      <c r="C103" s="17">
        <v>3</v>
      </c>
      <c r="D103" s="18">
        <v>6</v>
      </c>
      <c r="E103" s="18">
        <v>3</v>
      </c>
      <c r="F103" s="18">
        <v>1</v>
      </c>
      <c r="G103" s="18">
        <v>0</v>
      </c>
      <c r="H103" s="18">
        <v>1</v>
      </c>
      <c r="I103" s="18">
        <v>0</v>
      </c>
      <c r="J103" s="18">
        <v>3</v>
      </c>
    </row>
    <row r="104" spans="1:10">
      <c r="A104" s="16" t="s">
        <v>26</v>
      </c>
      <c r="B104" s="46">
        <v>10</v>
      </c>
      <c r="C104" s="17">
        <v>9</v>
      </c>
      <c r="D104" s="18">
        <v>9</v>
      </c>
      <c r="E104" s="18">
        <v>9</v>
      </c>
      <c r="F104" s="18">
        <v>10</v>
      </c>
      <c r="G104" s="18">
        <v>18</v>
      </c>
      <c r="H104" s="18">
        <v>15</v>
      </c>
      <c r="I104" s="18">
        <v>23</v>
      </c>
      <c r="J104" s="18">
        <v>23</v>
      </c>
    </row>
    <row r="105" spans="1:10">
      <c r="A105" s="19" t="s">
        <v>0</v>
      </c>
      <c r="B105" s="47">
        <f>SUM(B104,B95)</f>
        <v>39</v>
      </c>
      <c r="C105" s="20">
        <f>SUM(C104,C95)</f>
        <v>34</v>
      </c>
      <c r="D105" s="21">
        <f>SUM(D104,D95)</f>
        <v>33</v>
      </c>
      <c r="E105" s="21">
        <f t="shared" ref="E105:J105" si="5">SUM(E95,E104)</f>
        <v>30</v>
      </c>
      <c r="F105" s="21">
        <f t="shared" si="5"/>
        <v>42</v>
      </c>
      <c r="G105" s="21">
        <f t="shared" si="5"/>
        <v>38</v>
      </c>
      <c r="H105" s="21">
        <f t="shared" si="5"/>
        <v>38</v>
      </c>
      <c r="I105" s="21">
        <f t="shared" si="5"/>
        <v>55</v>
      </c>
      <c r="J105" s="21">
        <f t="shared" si="5"/>
        <v>59</v>
      </c>
    </row>
    <row r="107" spans="1:10" ht="15.75">
      <c r="A107" s="10" t="s">
        <v>57</v>
      </c>
      <c r="B107" s="43">
        <f t="shared" ref="B107:J107" si="6">B$7</f>
        <v>2022</v>
      </c>
      <c r="C107" s="11">
        <f t="shared" si="6"/>
        <v>2021</v>
      </c>
      <c r="D107" s="4">
        <f t="shared" si="6"/>
        <v>2020</v>
      </c>
      <c r="E107" s="4">
        <f t="shared" si="6"/>
        <v>2019</v>
      </c>
      <c r="F107" s="4">
        <f t="shared" si="6"/>
        <v>2018</v>
      </c>
      <c r="G107" s="4">
        <f t="shared" si="6"/>
        <v>2017</v>
      </c>
      <c r="H107" s="4">
        <f t="shared" si="6"/>
        <v>2016</v>
      </c>
      <c r="I107" s="4">
        <f t="shared" si="6"/>
        <v>2015</v>
      </c>
      <c r="J107" s="4">
        <f t="shared" si="6"/>
        <v>2014</v>
      </c>
    </row>
    <row r="108" spans="1:10" ht="25.5">
      <c r="A108" s="12" t="s">
        <v>58</v>
      </c>
      <c r="B108" s="44"/>
    </row>
    <row r="109" spans="1:10">
      <c r="A109" s="12"/>
      <c r="B109" s="44"/>
    </row>
    <row r="110" spans="1:10">
      <c r="A110" s="13" t="s">
        <v>59</v>
      </c>
      <c r="B110" s="45">
        <f>19+40</f>
        <v>59</v>
      </c>
      <c r="C110" s="14">
        <v>26</v>
      </c>
      <c r="D110" s="15">
        <f>14+2</f>
        <v>16</v>
      </c>
      <c r="E110" s="15">
        <v>12</v>
      </c>
      <c r="F110" s="15">
        <v>25</v>
      </c>
      <c r="G110" s="15">
        <v>13</v>
      </c>
      <c r="H110" s="15">
        <v>17</v>
      </c>
      <c r="I110" s="15" t="s">
        <v>3</v>
      </c>
      <c r="J110" s="15" t="s">
        <v>3</v>
      </c>
    </row>
    <row r="111" spans="1:10">
      <c r="A111" s="16" t="s">
        <v>60</v>
      </c>
      <c r="B111" s="46">
        <v>10</v>
      </c>
      <c r="C111" s="17">
        <f>7+4</f>
        <v>11</v>
      </c>
      <c r="D111" s="18">
        <f>10+2</f>
        <v>12</v>
      </c>
      <c r="E111" s="18">
        <v>12</v>
      </c>
      <c r="F111" s="18">
        <v>14</v>
      </c>
      <c r="G111" s="18">
        <v>11</v>
      </c>
      <c r="H111" s="18">
        <v>9</v>
      </c>
      <c r="I111" s="18" t="s">
        <v>3</v>
      </c>
      <c r="J111" s="18" t="s">
        <v>3</v>
      </c>
    </row>
    <row r="112" spans="1:10">
      <c r="A112" s="16" t="s">
        <v>61</v>
      </c>
      <c r="B112" s="46">
        <f>9+1</f>
        <v>10</v>
      </c>
      <c r="C112" s="17">
        <f>9+6</f>
        <v>15</v>
      </c>
      <c r="D112" s="18">
        <f>9+1</f>
        <v>10</v>
      </c>
      <c r="E112" s="18">
        <v>13</v>
      </c>
      <c r="F112" s="18">
        <v>16</v>
      </c>
      <c r="G112" s="18">
        <v>23</v>
      </c>
      <c r="H112" s="18">
        <v>33</v>
      </c>
      <c r="I112" s="18" t="s">
        <v>3</v>
      </c>
      <c r="J112" s="18" t="s">
        <v>3</v>
      </c>
    </row>
    <row r="113" spans="1:10">
      <c r="A113" s="16" t="s">
        <v>62</v>
      </c>
      <c r="B113" s="46">
        <f>1+11</f>
        <v>12</v>
      </c>
      <c r="C113" s="17">
        <f>0+4</f>
        <v>4</v>
      </c>
      <c r="D113" s="18">
        <f>0+5</f>
        <v>5</v>
      </c>
      <c r="E113" s="18">
        <v>13</v>
      </c>
      <c r="F113" s="18">
        <v>17</v>
      </c>
      <c r="G113" s="18">
        <v>32</v>
      </c>
      <c r="H113" s="18">
        <v>32</v>
      </c>
      <c r="I113" s="18" t="s">
        <v>3</v>
      </c>
      <c r="J113" s="18" t="s">
        <v>3</v>
      </c>
    </row>
    <row r="114" spans="1:10">
      <c r="A114" s="19" t="s">
        <v>0</v>
      </c>
      <c r="B114" s="47">
        <f>SUM(B110:B113)</f>
        <v>91</v>
      </c>
      <c r="C114" s="20">
        <f>SUM(C110:C113)</f>
        <v>56</v>
      </c>
      <c r="D114" s="21">
        <f>SUM(D110:D113)</f>
        <v>43</v>
      </c>
      <c r="E114" s="21">
        <f t="shared" ref="E114:J114" si="7">SUM(E110:E113)</f>
        <v>50</v>
      </c>
      <c r="F114" s="21">
        <f t="shared" si="7"/>
        <v>72</v>
      </c>
      <c r="G114" s="21">
        <f t="shared" si="7"/>
        <v>79</v>
      </c>
      <c r="H114" s="21">
        <f t="shared" si="7"/>
        <v>91</v>
      </c>
      <c r="I114" s="21">
        <f t="shared" si="7"/>
        <v>0</v>
      </c>
      <c r="J114" s="21">
        <f t="shared" si="7"/>
        <v>0</v>
      </c>
    </row>
    <row r="119" spans="1:10" ht="20.25">
      <c r="A119" s="9" t="s">
        <v>63</v>
      </c>
    </row>
    <row r="120" spans="1:10">
      <c r="A120" s="22"/>
      <c r="B120" s="6"/>
      <c r="C120" s="5"/>
      <c r="D120" s="6"/>
      <c r="E120" s="6"/>
      <c r="F120" s="6"/>
      <c r="G120" s="6"/>
      <c r="H120" s="6"/>
      <c r="I120" s="6"/>
      <c r="J120" s="6"/>
    </row>
    <row r="121" spans="1:10" ht="31.5">
      <c r="A121" s="10" t="s">
        <v>64</v>
      </c>
      <c r="B121" s="43">
        <f t="shared" ref="B121:J121" si="8">B$7</f>
        <v>2022</v>
      </c>
      <c r="C121" s="11">
        <f t="shared" si="8"/>
        <v>2021</v>
      </c>
      <c r="D121" s="4">
        <f t="shared" si="8"/>
        <v>2020</v>
      </c>
      <c r="E121" s="4">
        <f t="shared" si="8"/>
        <v>2019</v>
      </c>
      <c r="F121" s="4">
        <f t="shared" si="8"/>
        <v>2018</v>
      </c>
      <c r="G121" s="4">
        <f t="shared" si="8"/>
        <v>2017</v>
      </c>
      <c r="H121" s="4">
        <f t="shared" si="8"/>
        <v>2016</v>
      </c>
      <c r="I121" s="4">
        <f t="shared" si="8"/>
        <v>2015</v>
      </c>
      <c r="J121" s="4">
        <f t="shared" si="8"/>
        <v>2014</v>
      </c>
    </row>
    <row r="122" spans="1:10">
      <c r="A122" s="12" t="s">
        <v>65</v>
      </c>
      <c r="B122" s="44"/>
    </row>
    <row r="123" spans="1:10">
      <c r="A123" s="12"/>
      <c r="B123" s="44"/>
    </row>
    <row r="124" spans="1:10">
      <c r="A124" s="13" t="s">
        <v>66</v>
      </c>
      <c r="B124" s="45">
        <v>85</v>
      </c>
      <c r="C124" s="14">
        <v>109</v>
      </c>
      <c r="D124" s="15">
        <v>100</v>
      </c>
      <c r="E124" s="15">
        <v>92</v>
      </c>
      <c r="F124" s="15">
        <v>108</v>
      </c>
      <c r="G124" s="15">
        <v>173</v>
      </c>
      <c r="H124" s="15">
        <v>153</v>
      </c>
      <c r="I124" s="15">
        <v>233</v>
      </c>
      <c r="J124" s="15" t="s">
        <v>3</v>
      </c>
    </row>
    <row r="125" spans="1:10">
      <c r="A125" s="16" t="s">
        <v>4</v>
      </c>
      <c r="B125" s="46">
        <v>15</v>
      </c>
      <c r="C125" s="17">
        <v>12</v>
      </c>
      <c r="D125" s="18">
        <v>26</v>
      </c>
      <c r="E125" s="18">
        <v>44</v>
      </c>
      <c r="F125" s="18">
        <v>22</v>
      </c>
      <c r="G125" s="18">
        <v>42</v>
      </c>
      <c r="H125" s="18">
        <v>37</v>
      </c>
      <c r="I125" s="18">
        <v>51</v>
      </c>
      <c r="J125" s="18" t="s">
        <v>3</v>
      </c>
    </row>
    <row r="126" spans="1:10">
      <c r="A126" s="16" t="s">
        <v>41</v>
      </c>
      <c r="B126" s="46">
        <v>1</v>
      </c>
      <c r="C126" s="17">
        <v>6</v>
      </c>
      <c r="D126" s="18">
        <v>2</v>
      </c>
      <c r="E126" s="18">
        <v>2</v>
      </c>
      <c r="F126" s="18">
        <v>1</v>
      </c>
      <c r="G126" s="18">
        <v>1</v>
      </c>
      <c r="H126" s="18">
        <v>4</v>
      </c>
      <c r="I126" s="18">
        <v>2</v>
      </c>
      <c r="J126" s="18" t="s">
        <v>3</v>
      </c>
    </row>
    <row r="127" spans="1:10">
      <c r="A127" s="16" t="s">
        <v>67</v>
      </c>
      <c r="B127" s="46">
        <v>8</v>
      </c>
      <c r="C127" s="17">
        <v>10</v>
      </c>
      <c r="D127" s="18">
        <v>9</v>
      </c>
      <c r="E127" s="18">
        <v>13</v>
      </c>
      <c r="F127" s="18">
        <v>6</v>
      </c>
      <c r="G127" s="18">
        <v>11</v>
      </c>
      <c r="H127" s="18">
        <v>18</v>
      </c>
      <c r="I127" s="18">
        <v>23</v>
      </c>
      <c r="J127" s="18" t="s">
        <v>3</v>
      </c>
    </row>
    <row r="128" spans="1:10">
      <c r="A128" s="16" t="s">
        <v>68</v>
      </c>
      <c r="B128" s="46">
        <v>91</v>
      </c>
      <c r="C128" s="17">
        <v>104</v>
      </c>
      <c r="D128" s="18">
        <v>105</v>
      </c>
      <c r="E128" s="18">
        <v>97</v>
      </c>
      <c r="F128" s="18">
        <v>109</v>
      </c>
      <c r="G128" s="18">
        <v>96</v>
      </c>
      <c r="H128" s="18">
        <v>123</v>
      </c>
      <c r="I128" s="18">
        <v>134</v>
      </c>
      <c r="J128" s="18" t="s">
        <v>3</v>
      </c>
    </row>
    <row r="129" spans="1:10">
      <c r="A129" s="16" t="s">
        <v>69</v>
      </c>
      <c r="B129" s="46">
        <v>5</v>
      </c>
      <c r="C129" s="17">
        <v>8</v>
      </c>
      <c r="D129" s="18">
        <v>6</v>
      </c>
      <c r="E129" s="18">
        <v>7</v>
      </c>
      <c r="F129" s="18">
        <v>8</v>
      </c>
      <c r="G129" s="18">
        <v>6</v>
      </c>
      <c r="H129" s="18">
        <v>12</v>
      </c>
      <c r="I129" s="18">
        <v>17</v>
      </c>
      <c r="J129" s="18" t="s">
        <v>3</v>
      </c>
    </row>
    <row r="130" spans="1:10">
      <c r="A130" s="16" t="s">
        <v>70</v>
      </c>
      <c r="B130" s="46">
        <v>71</v>
      </c>
      <c r="C130" s="17">
        <v>83</v>
      </c>
      <c r="D130" s="18">
        <v>87</v>
      </c>
      <c r="E130" s="18">
        <v>87</v>
      </c>
      <c r="F130" s="18">
        <v>84</v>
      </c>
      <c r="G130" s="18">
        <v>115</v>
      </c>
      <c r="H130" s="18">
        <v>86</v>
      </c>
      <c r="I130" s="18">
        <v>76</v>
      </c>
      <c r="J130" s="18" t="s">
        <v>3</v>
      </c>
    </row>
    <row r="131" spans="1:10">
      <c r="A131" s="16" t="s">
        <v>71</v>
      </c>
      <c r="B131" s="46">
        <v>0</v>
      </c>
      <c r="C131" s="17">
        <v>0</v>
      </c>
      <c r="D131" s="18">
        <v>0</v>
      </c>
      <c r="E131" s="18">
        <v>0</v>
      </c>
      <c r="F131" s="18">
        <v>0</v>
      </c>
      <c r="G131" s="18">
        <v>1</v>
      </c>
      <c r="H131" s="18">
        <v>4</v>
      </c>
      <c r="I131" s="18">
        <v>6</v>
      </c>
      <c r="J131" s="18" t="s">
        <v>3</v>
      </c>
    </row>
    <row r="132" spans="1:10">
      <c r="A132" s="16" t="s">
        <v>72</v>
      </c>
      <c r="B132" s="46">
        <v>0</v>
      </c>
      <c r="C132" s="17">
        <v>1</v>
      </c>
      <c r="D132" s="18">
        <v>3</v>
      </c>
      <c r="E132" s="18">
        <v>1</v>
      </c>
      <c r="F132" s="18">
        <v>1</v>
      </c>
      <c r="G132" s="18">
        <v>3</v>
      </c>
      <c r="H132" s="18">
        <v>2</v>
      </c>
      <c r="I132" s="18">
        <v>2</v>
      </c>
      <c r="J132" s="18" t="s">
        <v>3</v>
      </c>
    </row>
    <row r="133" spans="1:10">
      <c r="A133" s="16" t="s">
        <v>73</v>
      </c>
      <c r="B133" s="46">
        <v>0</v>
      </c>
      <c r="C133" s="17">
        <v>0</v>
      </c>
      <c r="D133" s="18">
        <v>0</v>
      </c>
      <c r="E133" s="18">
        <v>0</v>
      </c>
      <c r="F133" s="18">
        <v>1</v>
      </c>
      <c r="G133" s="18">
        <v>10</v>
      </c>
      <c r="H133" s="18">
        <v>0</v>
      </c>
      <c r="I133" s="40" t="s">
        <v>5</v>
      </c>
      <c r="J133" s="18" t="s">
        <v>3</v>
      </c>
    </row>
    <row r="134" spans="1:10">
      <c r="A134" s="19" t="s">
        <v>0</v>
      </c>
      <c r="B134" s="47">
        <f>SUM(B124:B133)</f>
        <v>276</v>
      </c>
      <c r="C134" s="20">
        <f>SUM(C124:C133)</f>
        <v>333</v>
      </c>
      <c r="D134" s="21">
        <f>SUM(D124:D133)</f>
        <v>338</v>
      </c>
      <c r="E134" s="21">
        <f t="shared" ref="E134:J134" si="9">SUM(E124:E133)</f>
        <v>343</v>
      </c>
      <c r="F134" s="21">
        <f t="shared" si="9"/>
        <v>340</v>
      </c>
      <c r="G134" s="21">
        <f t="shared" si="9"/>
        <v>458</v>
      </c>
      <c r="H134" s="21">
        <f t="shared" si="9"/>
        <v>439</v>
      </c>
      <c r="I134" s="21">
        <f t="shared" si="9"/>
        <v>544</v>
      </c>
      <c r="J134" s="21">
        <f t="shared" si="9"/>
        <v>0</v>
      </c>
    </row>
    <row r="136" spans="1:10" ht="31.5">
      <c r="A136" s="10" t="s">
        <v>74</v>
      </c>
      <c r="B136" s="43">
        <f t="shared" ref="B136:J136" si="10">B$7</f>
        <v>2022</v>
      </c>
      <c r="C136" s="11">
        <f t="shared" si="10"/>
        <v>2021</v>
      </c>
      <c r="D136" s="4">
        <f t="shared" si="10"/>
        <v>2020</v>
      </c>
      <c r="E136" s="4">
        <f t="shared" si="10"/>
        <v>2019</v>
      </c>
      <c r="F136" s="4">
        <f t="shared" si="10"/>
        <v>2018</v>
      </c>
      <c r="G136" s="4">
        <f t="shared" si="10"/>
        <v>2017</v>
      </c>
      <c r="H136" s="4">
        <f t="shared" si="10"/>
        <v>2016</v>
      </c>
      <c r="I136" s="4">
        <f t="shared" si="10"/>
        <v>2015</v>
      </c>
      <c r="J136" s="4">
        <f t="shared" si="10"/>
        <v>2014</v>
      </c>
    </row>
    <row r="137" spans="1:10">
      <c r="A137" s="12"/>
      <c r="B137" s="44"/>
    </row>
    <row r="138" spans="1:10">
      <c r="A138" s="12"/>
      <c r="B138" s="44"/>
    </row>
    <row r="139" spans="1:10">
      <c r="A139" s="13" t="s">
        <v>75</v>
      </c>
      <c r="B139" s="45">
        <f>34+6</f>
        <v>40</v>
      </c>
      <c r="C139" s="14">
        <f>44+5</f>
        <v>49</v>
      </c>
      <c r="D139" s="15">
        <f>26+2</f>
        <v>28</v>
      </c>
      <c r="E139" s="15">
        <v>25</v>
      </c>
      <c r="F139" s="15">
        <v>39</v>
      </c>
      <c r="G139" s="15">
        <v>47</v>
      </c>
      <c r="H139" s="15">
        <v>55</v>
      </c>
      <c r="I139" s="15">
        <v>96</v>
      </c>
      <c r="J139" s="15">
        <v>73</v>
      </c>
    </row>
    <row r="140" spans="1:10">
      <c r="A140" s="16" t="s">
        <v>76</v>
      </c>
      <c r="B140" s="46">
        <f>16+12</f>
        <v>28</v>
      </c>
      <c r="C140" s="17">
        <f>34+22</f>
        <v>56</v>
      </c>
      <c r="D140" s="18">
        <f>18+13</f>
        <v>31</v>
      </c>
      <c r="E140" s="18">
        <v>26</v>
      </c>
      <c r="F140" s="18">
        <v>23</v>
      </c>
      <c r="G140" s="18">
        <v>60</v>
      </c>
      <c r="H140" s="18">
        <v>46</v>
      </c>
      <c r="I140" s="18">
        <v>56</v>
      </c>
      <c r="J140" s="18">
        <v>66</v>
      </c>
    </row>
    <row r="141" spans="1:10">
      <c r="A141" s="16" t="s">
        <v>6</v>
      </c>
      <c r="B141" s="46">
        <f>17+7</f>
        <v>24</v>
      </c>
      <c r="C141" s="17">
        <f>15+7</f>
        <v>22</v>
      </c>
      <c r="D141" s="18">
        <f>26+16</f>
        <v>42</v>
      </c>
      <c r="E141" s="18">
        <v>32</v>
      </c>
      <c r="F141" s="18">
        <v>41</v>
      </c>
      <c r="G141" s="18">
        <v>52</v>
      </c>
      <c r="H141" s="18">
        <v>46</v>
      </c>
      <c r="I141" s="18">
        <v>61</v>
      </c>
      <c r="J141" s="18">
        <v>52</v>
      </c>
    </row>
    <row r="142" spans="1:10">
      <c r="A142" s="16" t="s">
        <v>77</v>
      </c>
      <c r="B142" s="46">
        <v>7</v>
      </c>
      <c r="C142" s="17">
        <f>9+1</f>
        <v>10</v>
      </c>
      <c r="D142" s="18">
        <f>9+2</f>
        <v>11</v>
      </c>
      <c r="E142" s="18">
        <v>27</v>
      </c>
      <c r="F142" s="18">
        <v>14</v>
      </c>
      <c r="G142" s="18">
        <v>33</v>
      </c>
      <c r="H142" s="18">
        <v>36</v>
      </c>
      <c r="I142" s="18">
        <v>31</v>
      </c>
      <c r="J142" s="18">
        <v>33</v>
      </c>
    </row>
    <row r="143" spans="1:10">
      <c r="A143" s="16" t="s">
        <v>78</v>
      </c>
      <c r="B143" s="46">
        <f>10+5</f>
        <v>15</v>
      </c>
      <c r="C143" s="17">
        <f>6+7</f>
        <v>13</v>
      </c>
      <c r="D143" s="18">
        <f>9+4</f>
        <v>13</v>
      </c>
      <c r="E143" s="18">
        <v>8</v>
      </c>
      <c r="F143" s="18">
        <v>12</v>
      </c>
      <c r="G143" s="18">
        <v>11</v>
      </c>
      <c r="H143" s="18">
        <v>9</v>
      </c>
      <c r="I143" s="18">
        <v>23</v>
      </c>
      <c r="J143" s="18">
        <v>23</v>
      </c>
    </row>
    <row r="144" spans="1:10">
      <c r="A144" s="16" t="s">
        <v>79</v>
      </c>
      <c r="B144" s="46">
        <f>11+1</f>
        <v>12</v>
      </c>
      <c r="C144" s="17">
        <v>13</v>
      </c>
      <c r="D144" s="18">
        <f>10+1</f>
        <v>11</v>
      </c>
      <c r="E144" s="18">
        <v>11</v>
      </c>
      <c r="F144" s="18">
        <v>15</v>
      </c>
      <c r="G144" s="18">
        <v>14</v>
      </c>
      <c r="H144" s="18">
        <v>22</v>
      </c>
      <c r="I144" s="18">
        <v>17</v>
      </c>
      <c r="J144" s="18">
        <v>15</v>
      </c>
    </row>
    <row r="145" spans="1:10">
      <c r="A145" s="16" t="s">
        <v>80</v>
      </c>
      <c r="B145" s="46">
        <v>10</v>
      </c>
      <c r="C145" s="17">
        <f>1+5</f>
        <v>6</v>
      </c>
      <c r="D145" s="18">
        <f>3+5</f>
        <v>8</v>
      </c>
      <c r="E145" s="18">
        <v>5</v>
      </c>
      <c r="F145" s="18">
        <v>11</v>
      </c>
      <c r="G145" s="18">
        <v>15</v>
      </c>
      <c r="H145" s="18">
        <v>3</v>
      </c>
      <c r="I145" s="18">
        <v>15</v>
      </c>
      <c r="J145" s="18">
        <v>13</v>
      </c>
    </row>
    <row r="146" spans="1:10">
      <c r="A146" s="16" t="s">
        <v>7</v>
      </c>
      <c r="B146" s="46">
        <f>7+1</f>
        <v>8</v>
      </c>
      <c r="C146" s="17">
        <f>6+1</f>
        <v>7</v>
      </c>
      <c r="D146" s="18">
        <f>2+2</f>
        <v>4</v>
      </c>
      <c r="E146" s="18">
        <v>3</v>
      </c>
      <c r="F146" s="18">
        <v>8</v>
      </c>
      <c r="G146" s="18">
        <v>8</v>
      </c>
      <c r="H146" s="18">
        <v>7</v>
      </c>
      <c r="I146" s="18">
        <v>1</v>
      </c>
      <c r="J146" s="18">
        <v>2</v>
      </c>
    </row>
    <row r="147" spans="1:10">
      <c r="A147" s="16" t="s">
        <v>81</v>
      </c>
      <c r="B147" s="46">
        <f>60+11</f>
        <v>71</v>
      </c>
      <c r="C147" s="17">
        <f>76+11</f>
        <v>87</v>
      </c>
      <c r="D147" s="18">
        <f>83+10</f>
        <v>93</v>
      </c>
      <c r="E147" s="18">
        <v>87</v>
      </c>
      <c r="F147" s="18">
        <v>104</v>
      </c>
      <c r="G147" s="18">
        <v>99</v>
      </c>
      <c r="H147" s="18">
        <v>111</v>
      </c>
      <c r="I147" s="18">
        <v>147</v>
      </c>
      <c r="J147" s="18">
        <v>120</v>
      </c>
    </row>
    <row r="148" spans="1:10">
      <c r="A148" s="16" t="s">
        <v>82</v>
      </c>
      <c r="B148" s="46">
        <f>8+12</f>
        <v>20</v>
      </c>
      <c r="C148" s="17">
        <f>15+16</f>
        <v>31</v>
      </c>
      <c r="D148" s="18">
        <f>27+23</f>
        <v>50</v>
      </c>
      <c r="E148" s="18">
        <v>52</v>
      </c>
      <c r="F148" s="18">
        <v>23</v>
      </c>
      <c r="G148" s="18">
        <v>32</v>
      </c>
      <c r="H148" s="18">
        <v>24</v>
      </c>
      <c r="I148" s="18">
        <v>12</v>
      </c>
      <c r="J148" s="18">
        <v>15</v>
      </c>
    </row>
    <row r="149" spans="1:10">
      <c r="A149" s="16" t="s">
        <v>83</v>
      </c>
      <c r="B149" s="46">
        <f>23+6</f>
        <v>29</v>
      </c>
      <c r="C149" s="17">
        <f>27+8</f>
        <v>35</v>
      </c>
      <c r="D149" s="18">
        <f>27+8</f>
        <v>35</v>
      </c>
      <c r="E149" s="18">
        <v>43</v>
      </c>
      <c r="F149" s="18">
        <v>41</v>
      </c>
      <c r="G149" s="18">
        <v>75</v>
      </c>
      <c r="H149" s="18">
        <v>68</v>
      </c>
      <c r="I149" s="18">
        <v>76</v>
      </c>
      <c r="J149" s="18">
        <v>61</v>
      </c>
    </row>
    <row r="150" spans="1:10">
      <c r="A150" s="16" t="s">
        <v>84</v>
      </c>
      <c r="B150" s="46">
        <v>7</v>
      </c>
      <c r="C150" s="17">
        <v>2</v>
      </c>
      <c r="D150" s="18">
        <f>10+1</f>
        <v>11</v>
      </c>
      <c r="E150" s="18">
        <v>14</v>
      </c>
      <c r="F150" s="18">
        <v>9</v>
      </c>
      <c r="G150" s="18">
        <v>11</v>
      </c>
      <c r="H150" s="18">
        <v>9</v>
      </c>
      <c r="I150" s="18">
        <v>9</v>
      </c>
      <c r="J150" s="18">
        <v>6</v>
      </c>
    </row>
    <row r="151" spans="1:10">
      <c r="A151" s="19" t="s">
        <v>0</v>
      </c>
      <c r="B151" s="47">
        <f>SUM(B139:B150)</f>
        <v>271</v>
      </c>
      <c r="C151" s="20">
        <f>SUM(C139:C150)</f>
        <v>331</v>
      </c>
      <c r="D151" s="21">
        <f>SUM(D139:D150)</f>
        <v>337</v>
      </c>
      <c r="E151" s="21">
        <f t="shared" ref="E151:J151" si="11">SUM(E139:E150)</f>
        <v>333</v>
      </c>
      <c r="F151" s="21">
        <f t="shared" si="11"/>
        <v>340</v>
      </c>
      <c r="G151" s="21">
        <f t="shared" si="11"/>
        <v>457</v>
      </c>
      <c r="H151" s="21">
        <f t="shared" si="11"/>
        <v>436</v>
      </c>
      <c r="I151" s="21">
        <f t="shared" si="11"/>
        <v>544</v>
      </c>
      <c r="J151" s="21">
        <f t="shared" si="11"/>
        <v>479</v>
      </c>
    </row>
    <row r="156" spans="1:10" ht="40.5">
      <c r="A156" s="9" t="s">
        <v>85</v>
      </c>
    </row>
    <row r="157" spans="1:10">
      <c r="A157" s="22"/>
      <c r="B157" s="6"/>
      <c r="C157" s="5"/>
      <c r="D157" s="6"/>
      <c r="E157" s="6"/>
      <c r="F157" s="6"/>
      <c r="G157" s="6"/>
      <c r="H157" s="6"/>
      <c r="I157" s="6"/>
      <c r="J157" s="6"/>
    </row>
    <row r="158" spans="1:10" ht="15.75">
      <c r="A158" s="10" t="s">
        <v>86</v>
      </c>
      <c r="B158" s="43">
        <f t="shared" ref="B158:J158" si="12">B$7</f>
        <v>2022</v>
      </c>
      <c r="C158" s="11">
        <f t="shared" si="12"/>
        <v>2021</v>
      </c>
      <c r="D158" s="4">
        <f t="shared" si="12"/>
        <v>2020</v>
      </c>
      <c r="E158" s="4">
        <f t="shared" si="12"/>
        <v>2019</v>
      </c>
      <c r="F158" s="4">
        <f t="shared" si="12"/>
        <v>2018</v>
      </c>
      <c r="G158" s="4">
        <f t="shared" si="12"/>
        <v>2017</v>
      </c>
      <c r="H158" s="4">
        <f t="shared" si="12"/>
        <v>2016</v>
      </c>
      <c r="I158" s="4">
        <f t="shared" si="12"/>
        <v>2015</v>
      </c>
      <c r="J158" s="4">
        <f t="shared" si="12"/>
        <v>2014</v>
      </c>
    </row>
    <row r="159" spans="1:10">
      <c r="A159" s="12"/>
      <c r="B159" s="44"/>
    </row>
    <row r="160" spans="1:10">
      <c r="A160" s="12"/>
      <c r="B160" s="48"/>
      <c r="C160" s="23"/>
      <c r="D160" s="23"/>
      <c r="E160" s="23"/>
      <c r="F160" s="23"/>
      <c r="G160" s="23"/>
      <c r="H160" s="23"/>
      <c r="I160" s="23"/>
      <c r="J160" s="23"/>
    </row>
    <row r="161" spans="1:10">
      <c r="A161" s="13" t="s">
        <v>87</v>
      </c>
      <c r="B161" s="45">
        <v>83</v>
      </c>
      <c r="C161" s="14">
        <f>12+39</f>
        <v>51</v>
      </c>
      <c r="D161" s="15">
        <f>40+7</f>
        <v>47</v>
      </c>
      <c r="E161" s="15">
        <v>59</v>
      </c>
      <c r="F161" s="15">
        <v>91</v>
      </c>
      <c r="G161" s="15">
        <v>131</v>
      </c>
      <c r="H161" s="15">
        <v>238</v>
      </c>
      <c r="I161" s="15">
        <v>274</v>
      </c>
      <c r="J161" s="15">
        <v>352</v>
      </c>
    </row>
    <row r="162" spans="1:10">
      <c r="A162" s="16" t="s">
        <v>88</v>
      </c>
      <c r="B162" s="46">
        <v>3</v>
      </c>
      <c r="C162" s="17">
        <v>1</v>
      </c>
      <c r="D162" s="18">
        <v>2</v>
      </c>
      <c r="E162" s="18">
        <v>0</v>
      </c>
      <c r="F162" s="18">
        <v>8</v>
      </c>
      <c r="G162" s="18">
        <v>9</v>
      </c>
      <c r="H162" s="18">
        <v>6</v>
      </c>
      <c r="I162" s="18">
        <v>28</v>
      </c>
      <c r="J162" s="18">
        <v>25</v>
      </c>
    </row>
    <row r="163" spans="1:10">
      <c r="A163" s="16" t="s">
        <v>89</v>
      </c>
      <c r="B163" s="46">
        <v>2</v>
      </c>
      <c r="C163" s="17">
        <v>0</v>
      </c>
      <c r="D163" s="18">
        <v>1</v>
      </c>
      <c r="E163" s="18">
        <v>0</v>
      </c>
      <c r="F163" s="18">
        <v>7</v>
      </c>
      <c r="G163" s="18">
        <v>9</v>
      </c>
      <c r="H163" s="18">
        <v>2</v>
      </c>
      <c r="I163" s="18">
        <v>20</v>
      </c>
      <c r="J163" s="18">
        <v>11</v>
      </c>
    </row>
    <row r="164" spans="1:10">
      <c r="A164" s="16" t="s">
        <v>90</v>
      </c>
      <c r="B164" s="46">
        <v>2</v>
      </c>
      <c r="C164" s="17">
        <v>0</v>
      </c>
      <c r="D164" s="18">
        <v>1</v>
      </c>
      <c r="E164" s="18">
        <v>2</v>
      </c>
      <c r="F164" s="18">
        <v>4</v>
      </c>
      <c r="G164" s="18">
        <v>8</v>
      </c>
      <c r="H164" s="18">
        <v>4</v>
      </c>
      <c r="I164" s="18">
        <v>14</v>
      </c>
      <c r="J164" s="18">
        <v>12</v>
      </c>
    </row>
    <row r="165" spans="1:10">
      <c r="A165" s="16" t="s">
        <v>91</v>
      </c>
      <c r="B165" s="46">
        <v>0</v>
      </c>
      <c r="C165" s="17">
        <v>0</v>
      </c>
      <c r="D165" s="18">
        <v>0</v>
      </c>
      <c r="E165" s="18">
        <v>0</v>
      </c>
      <c r="F165" s="18">
        <v>3</v>
      </c>
      <c r="G165" s="18">
        <v>1</v>
      </c>
      <c r="H165" s="18">
        <v>1</v>
      </c>
      <c r="I165" s="18">
        <v>2</v>
      </c>
      <c r="J165" s="18">
        <v>1</v>
      </c>
    </row>
    <row r="166" spans="1:10" ht="25.5">
      <c r="A166" s="16" t="s">
        <v>92</v>
      </c>
      <c r="B166" s="46">
        <v>87</v>
      </c>
      <c r="C166" s="17">
        <f>2+112</f>
        <v>114</v>
      </c>
      <c r="D166" s="18">
        <v>29</v>
      </c>
      <c r="E166" s="18">
        <v>11</v>
      </c>
      <c r="F166" s="18">
        <v>42</v>
      </c>
      <c r="G166" s="18">
        <v>21</v>
      </c>
      <c r="H166" s="18" t="s">
        <v>5</v>
      </c>
      <c r="I166" s="40" t="s">
        <v>5</v>
      </c>
      <c r="J166" s="40" t="s">
        <v>5</v>
      </c>
    </row>
    <row r="171" spans="1:10" ht="40.5">
      <c r="A171" s="9" t="s">
        <v>93</v>
      </c>
    </row>
    <row r="172" spans="1:10">
      <c r="A172" s="22"/>
      <c r="B172" s="6"/>
      <c r="C172" s="5"/>
      <c r="D172" s="6"/>
      <c r="E172" s="6"/>
      <c r="F172" s="6"/>
      <c r="G172" s="6"/>
      <c r="H172" s="6"/>
      <c r="I172" s="6"/>
      <c r="J172" s="6"/>
    </row>
    <row r="173" spans="1:10" ht="31.5">
      <c r="A173" s="10" t="s">
        <v>94</v>
      </c>
      <c r="B173" s="43">
        <f t="shared" ref="B173:J173" si="13">B$7</f>
        <v>2022</v>
      </c>
      <c r="C173" s="11">
        <f t="shared" si="13"/>
        <v>2021</v>
      </c>
      <c r="D173" s="4">
        <f t="shared" si="13"/>
        <v>2020</v>
      </c>
      <c r="E173" s="4">
        <f t="shared" si="13"/>
        <v>2019</v>
      </c>
      <c r="F173" s="4">
        <f t="shared" si="13"/>
        <v>2018</v>
      </c>
      <c r="G173" s="4">
        <f t="shared" si="13"/>
        <v>2017</v>
      </c>
      <c r="H173" s="4">
        <f t="shared" si="13"/>
        <v>2016</v>
      </c>
      <c r="I173" s="4">
        <f t="shared" si="13"/>
        <v>2015</v>
      </c>
      <c r="J173" s="4">
        <f t="shared" si="13"/>
        <v>2014</v>
      </c>
    </row>
    <row r="174" spans="1:10">
      <c r="A174" s="12"/>
      <c r="B174" s="44"/>
    </row>
    <row r="175" spans="1:10">
      <c r="A175" s="12"/>
      <c r="B175" s="44"/>
    </row>
    <row r="176" spans="1:10">
      <c r="A176" s="13" t="s">
        <v>75</v>
      </c>
      <c r="B176" s="45">
        <v>1</v>
      </c>
      <c r="C176" s="14">
        <v>2</v>
      </c>
      <c r="D176" s="15">
        <v>1</v>
      </c>
      <c r="E176" s="15">
        <v>1</v>
      </c>
      <c r="F176" s="15">
        <v>0</v>
      </c>
      <c r="G176" s="15">
        <v>2</v>
      </c>
      <c r="H176" s="15">
        <v>4</v>
      </c>
      <c r="I176" s="15">
        <v>0</v>
      </c>
      <c r="J176" s="15">
        <v>4</v>
      </c>
    </row>
    <row r="177" spans="1:10">
      <c r="A177" s="16" t="s">
        <v>76</v>
      </c>
      <c r="B177" s="46">
        <v>2</v>
      </c>
      <c r="C177" s="17">
        <v>3</v>
      </c>
      <c r="D177" s="18">
        <v>1</v>
      </c>
      <c r="E177" s="18">
        <v>8</v>
      </c>
      <c r="F177" s="18">
        <v>4</v>
      </c>
      <c r="G177" s="18">
        <v>5</v>
      </c>
      <c r="H177" s="18">
        <v>12</v>
      </c>
      <c r="I177" s="18">
        <v>11</v>
      </c>
      <c r="J177" s="18">
        <v>4</v>
      </c>
    </row>
    <row r="178" spans="1:10">
      <c r="A178" s="16" t="s">
        <v>6</v>
      </c>
      <c r="B178" s="46">
        <v>2</v>
      </c>
      <c r="C178" s="17">
        <v>1</v>
      </c>
      <c r="D178" s="18">
        <v>0</v>
      </c>
      <c r="E178" s="18">
        <v>1</v>
      </c>
      <c r="F178" s="18">
        <v>1</v>
      </c>
      <c r="G178" s="18">
        <v>1</v>
      </c>
      <c r="H178" s="18">
        <v>2</v>
      </c>
      <c r="I178" s="18">
        <v>0</v>
      </c>
      <c r="J178" s="18">
        <v>0</v>
      </c>
    </row>
    <row r="179" spans="1:10">
      <c r="A179" s="16" t="s">
        <v>77</v>
      </c>
      <c r="B179" s="46">
        <v>1</v>
      </c>
      <c r="C179" s="17">
        <v>6</v>
      </c>
      <c r="D179" s="18">
        <v>1</v>
      </c>
      <c r="E179" s="18">
        <v>3</v>
      </c>
      <c r="F179" s="18">
        <v>3</v>
      </c>
      <c r="G179" s="18">
        <v>7</v>
      </c>
      <c r="H179" s="18">
        <v>13</v>
      </c>
      <c r="I179" s="18">
        <v>8</v>
      </c>
      <c r="J179" s="18">
        <v>9</v>
      </c>
    </row>
    <row r="180" spans="1:10">
      <c r="A180" s="16" t="s">
        <v>78</v>
      </c>
      <c r="B180" s="46">
        <v>0</v>
      </c>
      <c r="C180" s="17">
        <v>0</v>
      </c>
      <c r="D180" s="18">
        <v>0</v>
      </c>
      <c r="E180" s="18">
        <v>3</v>
      </c>
      <c r="F180" s="18">
        <v>2</v>
      </c>
      <c r="G180" s="18">
        <v>1</v>
      </c>
      <c r="H180" s="18">
        <v>3</v>
      </c>
      <c r="I180" s="18">
        <v>2</v>
      </c>
      <c r="J180" s="18">
        <v>3</v>
      </c>
    </row>
    <row r="181" spans="1:10">
      <c r="A181" s="16" t="s">
        <v>79</v>
      </c>
      <c r="B181" s="46">
        <v>1</v>
      </c>
      <c r="C181" s="17">
        <v>1</v>
      </c>
      <c r="D181" s="18">
        <v>0</v>
      </c>
      <c r="E181" s="18">
        <v>2</v>
      </c>
      <c r="F181" s="18">
        <v>0</v>
      </c>
      <c r="G181" s="18">
        <v>0</v>
      </c>
      <c r="H181" s="18">
        <v>2</v>
      </c>
      <c r="I181" s="18">
        <v>0</v>
      </c>
      <c r="J181" s="18">
        <v>0</v>
      </c>
    </row>
    <row r="182" spans="1:10">
      <c r="A182" s="16" t="s">
        <v>80</v>
      </c>
      <c r="B182" s="46">
        <v>0</v>
      </c>
      <c r="C182" s="17">
        <v>1</v>
      </c>
      <c r="D182" s="18">
        <v>0</v>
      </c>
      <c r="E182" s="18">
        <v>1</v>
      </c>
      <c r="F182" s="18">
        <v>0</v>
      </c>
      <c r="G182" s="18">
        <v>0</v>
      </c>
      <c r="H182" s="18">
        <v>1</v>
      </c>
      <c r="I182" s="18">
        <v>0</v>
      </c>
      <c r="J182" s="18">
        <v>0</v>
      </c>
    </row>
    <row r="183" spans="1:10">
      <c r="A183" s="16" t="s">
        <v>7</v>
      </c>
      <c r="B183" s="46">
        <v>3</v>
      </c>
      <c r="C183" s="17">
        <v>4</v>
      </c>
      <c r="D183" s="18">
        <v>5</v>
      </c>
      <c r="E183" s="18">
        <v>0</v>
      </c>
      <c r="F183" s="18">
        <v>3</v>
      </c>
      <c r="G183" s="18">
        <v>2</v>
      </c>
      <c r="H183" s="18">
        <v>10</v>
      </c>
      <c r="I183" s="18">
        <v>3</v>
      </c>
      <c r="J183" s="18">
        <v>5</v>
      </c>
    </row>
    <row r="184" spans="1:10">
      <c r="A184" s="16" t="s">
        <v>95</v>
      </c>
      <c r="B184" s="46">
        <v>7</v>
      </c>
      <c r="C184" s="17">
        <v>5</v>
      </c>
      <c r="D184" s="18">
        <v>5</v>
      </c>
      <c r="E184" s="18">
        <v>9</v>
      </c>
      <c r="F184" s="18">
        <v>2</v>
      </c>
      <c r="G184" s="18">
        <v>6</v>
      </c>
      <c r="H184" s="18">
        <v>10</v>
      </c>
      <c r="I184" s="18">
        <v>8</v>
      </c>
      <c r="J184" s="18">
        <v>4</v>
      </c>
    </row>
    <row r="185" spans="1:10">
      <c r="A185" s="16" t="s">
        <v>96</v>
      </c>
      <c r="B185" s="46">
        <v>2</v>
      </c>
      <c r="C185" s="17">
        <v>1</v>
      </c>
      <c r="D185" s="18">
        <v>1</v>
      </c>
      <c r="E185" s="18">
        <v>0</v>
      </c>
      <c r="F185" s="18">
        <v>1</v>
      </c>
      <c r="G185" s="18">
        <v>3</v>
      </c>
      <c r="H185" s="18">
        <v>1</v>
      </c>
      <c r="I185" s="18">
        <v>1</v>
      </c>
      <c r="J185" s="18">
        <v>2</v>
      </c>
    </row>
    <row r="186" spans="1:10">
      <c r="A186" s="16" t="s">
        <v>83</v>
      </c>
      <c r="B186" s="46">
        <v>5</v>
      </c>
      <c r="C186" s="17">
        <v>5</v>
      </c>
      <c r="D186" s="18">
        <v>7</v>
      </c>
      <c r="E186" s="18">
        <v>1</v>
      </c>
      <c r="F186" s="18">
        <v>4</v>
      </c>
      <c r="G186" s="18">
        <v>2</v>
      </c>
      <c r="H186" s="18">
        <v>3</v>
      </c>
      <c r="I186" s="18">
        <v>5</v>
      </c>
      <c r="J186" s="18">
        <v>3</v>
      </c>
    </row>
    <row r="187" spans="1:10">
      <c r="A187" s="16" t="s">
        <v>84</v>
      </c>
      <c r="B187" s="46">
        <v>1</v>
      </c>
      <c r="C187" s="17">
        <v>0</v>
      </c>
      <c r="D187" s="18">
        <v>0</v>
      </c>
      <c r="E187" s="18">
        <v>1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</row>
    <row r="188" spans="1:10">
      <c r="A188" s="19" t="s">
        <v>0</v>
      </c>
      <c r="B188" s="47">
        <f>SUM(B176:B187)</f>
        <v>25</v>
      </c>
      <c r="C188" s="20">
        <f>SUM(C176:C187)</f>
        <v>29</v>
      </c>
      <c r="D188" s="21">
        <f>SUM(D176:D187)</f>
        <v>21</v>
      </c>
      <c r="E188" s="21">
        <f t="shared" ref="E188:J188" si="14">SUM(E176:E187)</f>
        <v>30</v>
      </c>
      <c r="F188" s="21">
        <f t="shared" si="14"/>
        <v>20</v>
      </c>
      <c r="G188" s="21">
        <f t="shared" si="14"/>
        <v>29</v>
      </c>
      <c r="H188" s="21">
        <f t="shared" si="14"/>
        <v>61</v>
      </c>
      <c r="I188" s="21">
        <f t="shared" si="14"/>
        <v>38</v>
      </c>
      <c r="J188" s="21">
        <f t="shared" si="14"/>
        <v>34</v>
      </c>
    </row>
    <row r="190" spans="1:10" ht="15.75">
      <c r="A190" s="10" t="s">
        <v>97</v>
      </c>
      <c r="B190" s="43">
        <f t="shared" ref="B190:J190" si="15">B$7</f>
        <v>2022</v>
      </c>
      <c r="C190" s="11">
        <f t="shared" si="15"/>
        <v>2021</v>
      </c>
      <c r="D190" s="4">
        <f t="shared" si="15"/>
        <v>2020</v>
      </c>
      <c r="E190" s="4">
        <f t="shared" si="15"/>
        <v>2019</v>
      </c>
      <c r="F190" s="4">
        <f t="shared" si="15"/>
        <v>2018</v>
      </c>
      <c r="G190" s="4">
        <f t="shared" si="15"/>
        <v>2017</v>
      </c>
      <c r="H190" s="4">
        <f t="shared" si="15"/>
        <v>2016</v>
      </c>
      <c r="I190" s="4">
        <f t="shared" si="15"/>
        <v>2015</v>
      </c>
      <c r="J190" s="4">
        <f t="shared" si="15"/>
        <v>2014</v>
      </c>
    </row>
    <row r="191" spans="1:10">
      <c r="A191" s="12"/>
      <c r="B191" s="44"/>
    </row>
    <row r="192" spans="1:10">
      <c r="A192" s="12"/>
      <c r="B192" s="44"/>
    </row>
    <row r="193" spans="1:10">
      <c r="A193" s="13" t="s">
        <v>22</v>
      </c>
      <c r="B193" s="45">
        <v>11</v>
      </c>
      <c r="C193" s="14">
        <v>18</v>
      </c>
      <c r="D193" s="15">
        <v>10</v>
      </c>
      <c r="E193" s="15">
        <v>20</v>
      </c>
      <c r="F193" s="15">
        <v>9</v>
      </c>
      <c r="G193" s="15">
        <v>11</v>
      </c>
      <c r="H193" s="15">
        <v>9</v>
      </c>
      <c r="I193" s="15">
        <v>3</v>
      </c>
      <c r="J193" s="15">
        <v>13</v>
      </c>
    </row>
    <row r="194" spans="1:10">
      <c r="A194" s="16" t="s">
        <v>26</v>
      </c>
      <c r="B194" s="46">
        <v>8</v>
      </c>
      <c r="C194" s="17">
        <v>7</v>
      </c>
      <c r="D194" s="18">
        <v>5</v>
      </c>
      <c r="E194" s="18">
        <v>3</v>
      </c>
      <c r="F194" s="18">
        <v>5</v>
      </c>
      <c r="G194" s="18">
        <v>8</v>
      </c>
      <c r="H194" s="18">
        <v>20</v>
      </c>
      <c r="I194" s="18">
        <v>20</v>
      </c>
      <c r="J194" s="18">
        <v>11</v>
      </c>
    </row>
    <row r="195" spans="1:10">
      <c r="A195" s="16" t="s">
        <v>33</v>
      </c>
      <c r="B195" s="46">
        <v>6</v>
      </c>
      <c r="C195" s="17">
        <v>4</v>
      </c>
      <c r="D195" s="18">
        <v>6</v>
      </c>
      <c r="E195" s="18">
        <v>7</v>
      </c>
      <c r="F195" s="18">
        <v>6</v>
      </c>
      <c r="G195" s="18">
        <v>10</v>
      </c>
      <c r="H195" s="18">
        <v>2</v>
      </c>
      <c r="I195" s="18">
        <v>15</v>
      </c>
      <c r="J195" s="18">
        <v>10</v>
      </c>
    </row>
    <row r="196" spans="1:10">
      <c r="A196" s="19" t="s">
        <v>0</v>
      </c>
      <c r="B196" s="47">
        <f>SUM(B192:B195)</f>
        <v>25</v>
      </c>
      <c r="C196" s="20">
        <f>SUM(C192:C195)</f>
        <v>29</v>
      </c>
      <c r="D196" s="21">
        <f>SUM(D192:D195)</f>
        <v>21</v>
      </c>
      <c r="E196" s="21">
        <f t="shared" ref="E196:J196" si="16">SUM(E193:E195)</f>
        <v>30</v>
      </c>
      <c r="F196" s="21">
        <f t="shared" si="16"/>
        <v>20</v>
      </c>
      <c r="G196" s="21">
        <f t="shared" si="16"/>
        <v>29</v>
      </c>
      <c r="H196" s="21">
        <f t="shared" si="16"/>
        <v>31</v>
      </c>
      <c r="I196" s="21">
        <f t="shared" si="16"/>
        <v>38</v>
      </c>
      <c r="J196" s="21">
        <f t="shared" si="16"/>
        <v>34</v>
      </c>
    </row>
    <row r="201" spans="1:10" ht="60.75">
      <c r="A201" s="9" t="s">
        <v>98</v>
      </c>
    </row>
    <row r="202" spans="1:10">
      <c r="A202" s="3"/>
    </row>
    <row r="203" spans="1:10" ht="15.75">
      <c r="A203" s="10" t="s">
        <v>99</v>
      </c>
      <c r="B203" s="43">
        <f t="shared" ref="B203:J203" si="17">B$7</f>
        <v>2022</v>
      </c>
      <c r="C203" s="11">
        <f t="shared" si="17"/>
        <v>2021</v>
      </c>
      <c r="D203" s="4">
        <f t="shared" si="17"/>
        <v>2020</v>
      </c>
      <c r="E203" s="4">
        <f t="shared" si="17"/>
        <v>2019</v>
      </c>
      <c r="F203" s="4">
        <f t="shared" si="17"/>
        <v>2018</v>
      </c>
      <c r="G203" s="4">
        <f t="shared" si="17"/>
        <v>2017</v>
      </c>
      <c r="H203" s="4">
        <f t="shared" si="17"/>
        <v>2016</v>
      </c>
      <c r="I203" s="4">
        <f t="shared" si="17"/>
        <v>2015</v>
      </c>
      <c r="J203" s="4">
        <f t="shared" si="17"/>
        <v>2014</v>
      </c>
    </row>
    <row r="204" spans="1:10">
      <c r="A204" s="12"/>
      <c r="B204" s="44"/>
    </row>
    <row r="205" spans="1:10">
      <c r="A205" s="12"/>
      <c r="B205" s="44"/>
    </row>
    <row r="206" spans="1:10">
      <c r="A206" s="13" t="s">
        <v>100</v>
      </c>
      <c r="B206" s="45">
        <v>29</v>
      </c>
      <c r="C206" s="14">
        <v>12</v>
      </c>
      <c r="D206" s="15">
        <v>27</v>
      </c>
      <c r="E206" s="15">
        <v>42</v>
      </c>
      <c r="F206" s="15">
        <v>31</v>
      </c>
      <c r="G206" s="15">
        <v>81</v>
      </c>
      <c r="H206" s="15" t="s">
        <v>3</v>
      </c>
      <c r="I206" s="15" t="s">
        <v>3</v>
      </c>
      <c r="J206" s="15" t="s">
        <v>3</v>
      </c>
    </row>
    <row r="207" spans="1:10">
      <c r="A207" s="16" t="s">
        <v>41</v>
      </c>
      <c r="B207" s="46">
        <v>69</v>
      </c>
      <c r="C207" s="17">
        <v>99</v>
      </c>
      <c r="D207" s="18">
        <v>68</v>
      </c>
      <c r="E207" s="18">
        <v>41</v>
      </c>
      <c r="F207" s="18">
        <v>53</v>
      </c>
      <c r="G207" s="18">
        <v>86</v>
      </c>
      <c r="H207" s="18" t="s">
        <v>3</v>
      </c>
      <c r="I207" s="18" t="s">
        <v>3</v>
      </c>
      <c r="J207" s="18" t="s">
        <v>3</v>
      </c>
    </row>
    <row r="208" spans="1:10">
      <c r="A208" s="16" t="s">
        <v>101</v>
      </c>
      <c r="B208" s="46">
        <v>1</v>
      </c>
      <c r="C208" s="17">
        <v>2</v>
      </c>
      <c r="D208" s="18">
        <v>2</v>
      </c>
      <c r="E208" s="18">
        <v>0</v>
      </c>
      <c r="F208" s="18">
        <v>3</v>
      </c>
      <c r="G208" s="18">
        <v>2</v>
      </c>
      <c r="H208" s="18" t="s">
        <v>3</v>
      </c>
      <c r="I208" s="18" t="s">
        <v>3</v>
      </c>
      <c r="J208" s="18" t="s">
        <v>3</v>
      </c>
    </row>
    <row r="209" spans="1:10">
      <c r="A209" s="19" t="s">
        <v>0</v>
      </c>
      <c r="B209" s="53">
        <f t="shared" ref="B209:G209" si="18">SUM(B206:B208)</f>
        <v>99</v>
      </c>
      <c r="C209" s="41">
        <f t="shared" si="18"/>
        <v>113</v>
      </c>
      <c r="D209" s="42">
        <f t="shared" si="18"/>
        <v>97</v>
      </c>
      <c r="E209" s="42">
        <f t="shared" si="18"/>
        <v>83</v>
      </c>
      <c r="F209" s="42">
        <f t="shared" si="18"/>
        <v>87</v>
      </c>
      <c r="G209" s="42">
        <f t="shared" si="18"/>
        <v>169</v>
      </c>
      <c r="H209" s="42" t="s">
        <v>3</v>
      </c>
      <c r="I209" s="42" t="s">
        <v>3</v>
      </c>
      <c r="J209" s="42" t="s">
        <v>3</v>
      </c>
    </row>
    <row r="210" spans="1:10" ht="25.5">
      <c r="A210" s="16" t="s">
        <v>102</v>
      </c>
      <c r="B210" s="46">
        <v>5</v>
      </c>
      <c r="C210" s="17">
        <v>3</v>
      </c>
      <c r="D210" s="18">
        <v>3</v>
      </c>
      <c r="E210" s="18">
        <v>3</v>
      </c>
      <c r="F210" s="18">
        <v>7</v>
      </c>
      <c r="G210" s="18">
        <v>21</v>
      </c>
      <c r="H210" s="18" t="s">
        <v>3</v>
      </c>
      <c r="I210" s="18" t="s">
        <v>3</v>
      </c>
      <c r="J210" s="18" t="s">
        <v>3</v>
      </c>
    </row>
    <row r="211" spans="1:10" ht="25.5">
      <c r="A211" s="16" t="s">
        <v>103</v>
      </c>
      <c r="B211" s="46">
        <v>1</v>
      </c>
      <c r="C211" s="17">
        <v>0</v>
      </c>
      <c r="D211" s="18">
        <v>3</v>
      </c>
      <c r="E211" s="18">
        <v>0</v>
      </c>
      <c r="F211" s="18">
        <v>3</v>
      </c>
      <c r="G211" s="18">
        <v>8</v>
      </c>
      <c r="H211" s="18" t="s">
        <v>3</v>
      </c>
      <c r="I211" s="18" t="s">
        <v>3</v>
      </c>
      <c r="J211" s="18" t="s">
        <v>3</v>
      </c>
    </row>
  </sheetData>
  <pageMargins left="0.7" right="0.7" top="0.78740157499999996" bottom="0.78740157499999996" header="0.3" footer="0.3"/>
  <ignoredErrors>
    <ignoredError sqref="B95 C95:J95" formulaRange="1"/>
    <ignoredError sqref="C112" formula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3NMDDAW574XC-20235124-65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2019-12-11T23:00:00+00:00</DocumentDate>
    <_dlc_DocIdUrl xmlns="7e60ccbc-ae2b-43f6-84c9-d5be390ab830">
      <Url>https://dok.finma.ch/sites/2063-PR/_layouts/15/DocIdRedir.aspx?ID=3NMDDAW574XC-20235124-65</Url>
      <Description>3NMDDAW574XC-20235124-65</Description>
    </_dlc_DocIdUrl>
  </documentManagement>
</p:properties>
</file>

<file path=customXml/itemProps1.xml><?xml version="1.0" encoding="utf-8"?>
<ds:datastoreItem xmlns:ds="http://schemas.openxmlformats.org/officeDocument/2006/customXml" ds:itemID="{FDAC02CB-56BC-45D6-B68F-CF842C53B926}"/>
</file>

<file path=customXml/itemProps2.xml><?xml version="1.0" encoding="utf-8"?>
<ds:datastoreItem xmlns:ds="http://schemas.openxmlformats.org/officeDocument/2006/customXml" ds:itemID="{9062EFF7-8177-42D0-93A3-B7452416DC9C}"/>
</file>

<file path=customXml/itemProps3.xml><?xml version="1.0" encoding="utf-8"?>
<ds:datastoreItem xmlns:ds="http://schemas.openxmlformats.org/officeDocument/2006/customXml" ds:itemID="{6679179E-83FD-4A6B-9B64-6AA7934059DD}"/>
</file>

<file path=customXml/itemProps4.xml><?xml version="1.0" encoding="utf-8"?>
<ds:datastoreItem xmlns:ds="http://schemas.openxmlformats.org/officeDocument/2006/customXml" ds:itemID="{B199C2BE-56A8-4913-86FA-8AA1352041B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General enforcement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7f0aac80-258f-4595-a3f2-d37d24d85c5d</vt:lpwstr>
  </property>
</Properties>
</file>