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46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fullCalcOnLoad="1"/>
</workbook>
</file>

<file path=xl/sharedStrings.xml><?xml version="1.0" encoding="utf-8"?>
<sst xmlns="http://schemas.openxmlformats.org/spreadsheetml/2006/main" count="76" uniqueCount="72">
  <si>
    <t>Fonds de sûreté des institutions suisses d'assurance vie et cautionnement des succursales vie d'institutions d'assurance étrangères</t>
  </si>
  <si>
    <t>Débit</t>
  </si>
  <si>
    <t>Valeur des</t>
  </si>
  <si>
    <t>Nature des sûretés</t>
  </si>
  <si>
    <t>Institutions</t>
  </si>
  <si>
    <t>du fonds</t>
  </si>
  <si>
    <t>sûretés fournies</t>
  </si>
  <si>
    <t>d'assurance vie</t>
  </si>
  <si>
    <t>au 31déc.</t>
  </si>
  <si>
    <t>en février / mars</t>
  </si>
  <si>
    <t>Nominal en CHF</t>
  </si>
  <si>
    <t>Emprunts et</t>
  </si>
  <si>
    <t>Titres</t>
  </si>
  <si>
    <t>Immeubles</t>
  </si>
  <si>
    <t>Actions, bons de jouissance,</t>
  </si>
  <si>
    <t>de l'année</t>
  </si>
  <si>
    <t>de gage</t>
  </si>
  <si>
    <t>et sociétés</t>
  </si>
  <si>
    <t>de participation et d'option,</t>
  </si>
  <si>
    <t>suivante</t>
  </si>
  <si>
    <t>Obligations,</t>
  </si>
  <si>
    <t>Prêts à des</t>
  </si>
  <si>
    <t>en monnaies</t>
  </si>
  <si>
    <t>immobilier</t>
  </si>
  <si>
    <t>immobilières</t>
  </si>
  <si>
    <t>parts sociales et participations</t>
  </si>
  <si>
    <t>lettres de gage,</t>
  </si>
  <si>
    <t>collectivités,</t>
  </si>
  <si>
    <t>étrangères</t>
  </si>
  <si>
    <t>notes, dépôts à terme</t>
  </si>
  <si>
    <t>créances</t>
  </si>
  <si>
    <t>et créances sur le</t>
  </si>
  <si>
    <t>inscrites dans</t>
  </si>
  <si>
    <t>En Suisse</t>
  </si>
  <si>
    <t>A l'étranger</t>
  </si>
  <si>
    <t>marché monétaire</t>
  </si>
  <si>
    <t>le livre de dette</t>
  </si>
  <si>
    <t>In 1000 CHF</t>
  </si>
  <si>
    <t>Année</t>
  </si>
  <si>
    <t>AIG Life Insurance</t>
  </si>
  <si>
    <t>Allianz Suisse Leben</t>
  </si>
  <si>
    <t>Ärzteversicherung</t>
  </si>
  <si>
    <t>AXA Vie</t>
  </si>
  <si>
    <t>Basler Leben</t>
  </si>
  <si>
    <t>Convia</t>
  </si>
  <si>
    <t>Forces Vives</t>
  </si>
  <si>
    <t>Generali Personenvers.</t>
  </si>
  <si>
    <t>Genevoise Vie   a)</t>
  </si>
  <si>
    <t>Groupe Mutuel Vie</t>
  </si>
  <si>
    <t>Patria Leben</t>
  </si>
  <si>
    <t>Pax</t>
  </si>
  <si>
    <t>Phenix Vie</t>
  </si>
  <si>
    <t>Schweizerische National Leben</t>
  </si>
  <si>
    <t>SEV Versicherungen</t>
  </si>
  <si>
    <t>Skandia Leben</t>
  </si>
  <si>
    <t>Suisse Vie</t>
  </si>
  <si>
    <t>UBS Life</t>
  </si>
  <si>
    <t>Vaudoise Vie</t>
  </si>
  <si>
    <t>Winterthur Leben</t>
  </si>
  <si>
    <t xml:space="preserve">Zenith Vie </t>
  </si>
  <si>
    <t>Zürich Leben</t>
  </si>
  <si>
    <t xml:space="preserve"> </t>
  </si>
  <si>
    <t>Financial Assurance Vie</t>
  </si>
  <si>
    <t>Império</t>
  </si>
  <si>
    <t>Cardif Vie</t>
  </si>
  <si>
    <t>Suisses</t>
  </si>
  <si>
    <t>Britanniques</t>
  </si>
  <si>
    <t>Françaises</t>
  </si>
  <si>
    <t xml:space="preserve">Mobiliar Leben (ex Providentia) </t>
  </si>
  <si>
    <t>autres</t>
  </si>
  <si>
    <t>Rentenanstalt (Swiss Life)</t>
  </si>
  <si>
    <r>
      <t xml:space="preserve">a) </t>
    </r>
    <r>
      <rPr>
        <sz val="8.4"/>
        <rFont val="Univers 47 CondensedLight"/>
        <family val="0"/>
      </rPr>
      <t xml:space="preserve"> La </t>
    </r>
    <r>
      <rPr>
        <sz val="7"/>
        <rFont val="Univers 47 CondensedLight"/>
        <family val="0"/>
      </rPr>
      <t>Genevoise Vie, a fusionné avec la Zürich Leben, le 01.01.2006.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</si>
</sst>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</numFmts>
  <fonts count="9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Univers 47 CondensedLight"/>
      <family val="0"/>
    </font>
    <font>
      <b/>
      <sz val="7"/>
      <name val="Univers 47 CondensedLight"/>
      <family val="0"/>
    </font>
    <font>
      <sz val="7"/>
      <color indexed="8"/>
      <name val="Univers 47 CondensedLight"/>
      <family val="0"/>
    </font>
    <font>
      <vertAlign val="superscript"/>
      <sz val="8.4"/>
      <name val="Univers 47 CondensedLight"/>
      <family val="0"/>
    </font>
    <font>
      <sz val="8.4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 quotePrefix="1">
      <alignment horizontal="right"/>
      <protection locked="0"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166" fontId="4" fillId="0" borderId="0" xfId="0" applyNumberFormat="1" applyFont="1" applyFill="1" applyBorder="1" applyAlignment="1" applyProtection="1" quotePrefix="1">
      <alignment horizontal="right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 quotePrefix="1">
      <alignment horizontal="left"/>
      <protection locked="0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65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 applyProtection="1">
      <alignment horizontal="right"/>
      <protection/>
    </xf>
    <xf numFmtId="1" fontId="4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00"/>
      </font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9</xdr:col>
      <xdr:colOff>533400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2371725"/>
          <a:ext cx="6629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9</xdr:col>
      <xdr:colOff>533400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0" y="800100"/>
          <a:ext cx="6629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533400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2476500" y="1085850"/>
          <a:ext cx="415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552450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495925" y="18002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2466975" y="1371600"/>
          <a:ext cx="1495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120" zoomScaleNormal="120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8.7109375" style="32" customWidth="1"/>
    <col min="2" max="2" width="8.00390625" style="33" customWidth="1"/>
    <col min="3" max="3" width="10.00390625" style="33" customWidth="1"/>
    <col min="4" max="4" width="13.140625" style="21" customWidth="1"/>
    <col min="5" max="5" width="9.57421875" style="33" customWidth="1"/>
    <col min="6" max="6" width="8.140625" style="33" customWidth="1"/>
    <col min="7" max="7" width="7.00390625" style="33" customWidth="1"/>
    <col min="8" max="8" width="7.7109375" style="33" customWidth="1"/>
    <col min="9" max="9" width="9.140625" style="21" customWidth="1"/>
    <col min="10" max="10" width="8.421875" style="21" customWidth="1"/>
    <col min="11" max="16384" width="11.421875" style="21" customWidth="1"/>
  </cols>
  <sheetData>
    <row r="1" spans="1:10" s="18" customFormat="1" ht="5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2:11" s="19" customFormat="1" ht="11.25" customHeight="1">
      <c r="B2" s="20"/>
      <c r="C2" s="20"/>
      <c r="E2" s="20"/>
      <c r="F2" s="20"/>
      <c r="G2" s="20"/>
      <c r="H2" s="20"/>
      <c r="K2" s="21"/>
    </row>
    <row r="3" spans="1:11" s="19" customFormat="1" ht="11.25" customHeight="1">
      <c r="A3" s="22" t="s">
        <v>38</v>
      </c>
      <c r="B3" s="23" t="s">
        <v>1</v>
      </c>
      <c r="C3" s="23" t="s">
        <v>2</v>
      </c>
      <c r="D3" s="22" t="s">
        <v>3</v>
      </c>
      <c r="E3" s="23"/>
      <c r="F3" s="23"/>
      <c r="G3" s="23"/>
      <c r="H3" s="23"/>
      <c r="I3" s="22"/>
      <c r="J3" s="22"/>
      <c r="K3" s="24"/>
    </row>
    <row r="4" spans="1:11" s="19" customFormat="1" ht="11.25" customHeight="1">
      <c r="A4" s="22" t="s">
        <v>4</v>
      </c>
      <c r="B4" s="23" t="s">
        <v>5</v>
      </c>
      <c r="C4" s="23" t="s">
        <v>6</v>
      </c>
      <c r="D4" s="22"/>
      <c r="E4" s="23"/>
      <c r="F4" s="23"/>
      <c r="G4" s="23"/>
      <c r="H4" s="23"/>
      <c r="I4" s="22"/>
      <c r="J4" s="22"/>
      <c r="K4" s="24"/>
    </row>
    <row r="5" spans="1:11" s="19" customFormat="1" ht="11.25" customHeight="1">
      <c r="A5" s="22" t="s">
        <v>7</v>
      </c>
      <c r="B5" s="23" t="s">
        <v>8</v>
      </c>
      <c r="C5" s="23" t="s">
        <v>9</v>
      </c>
      <c r="D5" s="22" t="s">
        <v>10</v>
      </c>
      <c r="E5" s="23"/>
      <c r="F5" s="23" t="s">
        <v>11</v>
      </c>
      <c r="G5" s="23" t="s">
        <v>12</v>
      </c>
      <c r="H5" s="23" t="s">
        <v>13</v>
      </c>
      <c r="I5" s="22" t="s">
        <v>14</v>
      </c>
      <c r="J5" s="23"/>
      <c r="K5" s="24"/>
    </row>
    <row r="6" spans="1:11" s="19" customFormat="1" ht="11.25" customHeight="1">
      <c r="A6" s="22"/>
      <c r="B6" s="23"/>
      <c r="C6" s="23" t="s">
        <v>15</v>
      </c>
      <c r="D6" s="22"/>
      <c r="E6" s="23"/>
      <c r="F6" s="23" t="s">
        <v>69</v>
      </c>
      <c r="G6" s="23" t="s">
        <v>16</v>
      </c>
      <c r="H6" s="23" t="s">
        <v>17</v>
      </c>
      <c r="I6" s="22" t="s">
        <v>18</v>
      </c>
      <c r="J6" s="23"/>
      <c r="K6" s="24"/>
    </row>
    <row r="7" spans="1:11" s="19" customFormat="1" ht="11.25" customHeight="1">
      <c r="A7" s="22"/>
      <c r="B7" s="23"/>
      <c r="C7" s="23" t="s">
        <v>19</v>
      </c>
      <c r="D7" s="23" t="s">
        <v>20</v>
      </c>
      <c r="E7" s="23" t="s">
        <v>21</v>
      </c>
      <c r="F7" s="23" t="s">
        <v>30</v>
      </c>
      <c r="G7" s="23" t="s">
        <v>23</v>
      </c>
      <c r="H7" s="23" t="s">
        <v>24</v>
      </c>
      <c r="I7" s="22" t="s">
        <v>25</v>
      </c>
      <c r="J7" s="23"/>
      <c r="K7" s="24"/>
    </row>
    <row r="8" spans="1:11" s="19" customFormat="1" ht="11.25" customHeight="1">
      <c r="A8" s="22"/>
      <c r="B8" s="23"/>
      <c r="C8" s="23"/>
      <c r="D8" s="23" t="s">
        <v>26</v>
      </c>
      <c r="E8" s="23" t="s">
        <v>27</v>
      </c>
      <c r="F8" s="23" t="s">
        <v>22</v>
      </c>
      <c r="G8" s="23"/>
      <c r="H8" s="23"/>
      <c r="I8" s="22"/>
      <c r="J8" s="23"/>
      <c r="K8" s="24"/>
    </row>
    <row r="9" spans="1:11" s="19" customFormat="1" ht="11.25" customHeight="1">
      <c r="A9" s="22"/>
      <c r="B9" s="23"/>
      <c r="C9" s="23"/>
      <c r="D9" s="23" t="s">
        <v>29</v>
      </c>
      <c r="E9" s="23" t="s">
        <v>30</v>
      </c>
      <c r="F9" s="23" t="s">
        <v>28</v>
      </c>
      <c r="G9" s="23"/>
      <c r="H9" s="23"/>
      <c r="I9" s="22"/>
      <c r="J9" s="22"/>
      <c r="K9" s="24"/>
    </row>
    <row r="10" spans="1:11" s="19" customFormat="1" ht="11.25" customHeight="1">
      <c r="A10" s="22"/>
      <c r="B10" s="23"/>
      <c r="C10" s="23"/>
      <c r="D10" s="23" t="s">
        <v>31</v>
      </c>
      <c r="E10" s="23" t="s">
        <v>32</v>
      </c>
      <c r="F10" s="23"/>
      <c r="G10" s="23"/>
      <c r="H10" s="23"/>
      <c r="I10" s="23" t="s">
        <v>33</v>
      </c>
      <c r="J10" s="23" t="s">
        <v>34</v>
      </c>
      <c r="K10" s="24"/>
    </row>
    <row r="11" spans="1:11" s="19" customFormat="1" ht="11.25" customHeight="1">
      <c r="A11" s="22"/>
      <c r="B11" s="23"/>
      <c r="C11" s="23"/>
      <c r="D11" s="23" t="s">
        <v>35</v>
      </c>
      <c r="E11" s="23" t="s">
        <v>36</v>
      </c>
      <c r="F11" s="23"/>
      <c r="G11" s="23"/>
      <c r="H11" s="23"/>
      <c r="I11" s="23"/>
      <c r="J11" s="23"/>
      <c r="K11" s="24"/>
    </row>
    <row r="12" spans="1:11" s="19" customFormat="1" ht="11.2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s="19" customFormat="1" ht="11.2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11.25" customHeight="1">
      <c r="A14" s="25"/>
      <c r="B14" s="26"/>
      <c r="C14" s="26"/>
      <c r="D14" s="26"/>
      <c r="E14" s="22"/>
      <c r="F14" s="26"/>
      <c r="G14" s="26" t="s">
        <v>37</v>
      </c>
      <c r="H14" s="26"/>
      <c r="I14" s="26"/>
      <c r="J14" s="26"/>
      <c r="K14" s="24"/>
    </row>
    <row r="15" spans="1:11" ht="11.25" customHeight="1">
      <c r="A15" s="22"/>
      <c r="B15" s="27"/>
      <c r="C15" s="27"/>
      <c r="D15" s="27"/>
      <c r="E15" s="27"/>
      <c r="F15" s="27"/>
      <c r="G15" s="27"/>
      <c r="H15" s="27"/>
      <c r="I15" s="27"/>
      <c r="J15" s="27"/>
      <c r="K15" s="24"/>
    </row>
    <row r="16" spans="1:11" ht="11.25" customHeight="1">
      <c r="A16" s="6">
        <v>1996</v>
      </c>
      <c r="B16" s="7">
        <v>142899515</v>
      </c>
      <c r="C16" s="7">
        <v>156522734</v>
      </c>
      <c r="D16" s="7">
        <v>56239738</v>
      </c>
      <c r="E16" s="7">
        <v>14545899</v>
      </c>
      <c r="F16" s="7">
        <v>14888923</v>
      </c>
      <c r="G16" s="7">
        <v>22235262</v>
      </c>
      <c r="H16" s="7">
        <v>20296850</v>
      </c>
      <c r="I16" s="7">
        <v>19156155</v>
      </c>
      <c r="J16" s="7">
        <v>9159907</v>
      </c>
      <c r="K16" s="24"/>
    </row>
    <row r="17" spans="1:11" ht="11.25" customHeight="1">
      <c r="A17" s="6">
        <v>1997</v>
      </c>
      <c r="B17" s="7">
        <v>161463206</v>
      </c>
      <c r="C17" s="7">
        <v>181691146.9</v>
      </c>
      <c r="D17" s="7">
        <v>62728236.2</v>
      </c>
      <c r="E17" s="7">
        <v>15642588</v>
      </c>
      <c r="F17" s="7">
        <v>19837680.7</v>
      </c>
      <c r="G17" s="7">
        <v>23265654.8</v>
      </c>
      <c r="H17" s="7">
        <v>20756725.1</v>
      </c>
      <c r="I17" s="7">
        <v>27387565.5</v>
      </c>
      <c r="J17" s="7">
        <v>12072696.6</v>
      </c>
      <c r="K17" s="24"/>
    </row>
    <row r="18" spans="1:10" ht="11.25" customHeight="1">
      <c r="A18" s="6">
        <v>1998</v>
      </c>
      <c r="B18" s="7">
        <v>182792953.658</v>
      </c>
      <c r="C18" s="7">
        <v>200300260.949</v>
      </c>
      <c r="D18" s="7">
        <v>71265246.14</v>
      </c>
      <c r="E18" s="7">
        <v>15986771.94</v>
      </c>
      <c r="F18" s="7">
        <v>21715495.593000002</v>
      </c>
      <c r="G18" s="7">
        <v>22809792.514000002</v>
      </c>
      <c r="H18" s="7">
        <v>21222362.031999998</v>
      </c>
      <c r="I18" s="7">
        <v>30122392.25</v>
      </c>
      <c r="J18" s="7">
        <v>17178200.48</v>
      </c>
    </row>
    <row r="19" spans="1:10" ht="11.25" customHeight="1">
      <c r="A19" s="6">
        <v>1999</v>
      </c>
      <c r="B19" s="7">
        <v>195360456.96535</v>
      </c>
      <c r="C19" s="7">
        <v>211482867.187</v>
      </c>
      <c r="D19" s="7">
        <v>73386075.15500002</v>
      </c>
      <c r="E19" s="7">
        <v>14927486.875</v>
      </c>
      <c r="F19" s="7">
        <v>23948648.498999998</v>
      </c>
      <c r="G19" s="7">
        <v>22216280.231000002</v>
      </c>
      <c r="H19" s="7">
        <v>21479883.832</v>
      </c>
      <c r="I19" s="7">
        <v>32415550.424999997</v>
      </c>
      <c r="J19" s="7">
        <v>23108942.17</v>
      </c>
    </row>
    <row r="20" spans="1:10" ht="11.25" customHeight="1">
      <c r="A20" s="6">
        <v>2000</v>
      </c>
      <c r="B20" s="7">
        <v>209023698</v>
      </c>
      <c r="C20" s="7">
        <v>218520401</v>
      </c>
      <c r="D20" s="7">
        <v>77347050</v>
      </c>
      <c r="E20" s="7">
        <v>15707332</v>
      </c>
      <c r="F20" s="7">
        <v>18109367</v>
      </c>
      <c r="G20" s="7">
        <v>22600753</v>
      </c>
      <c r="H20" s="7">
        <v>21899165</v>
      </c>
      <c r="I20" s="7">
        <v>35822510</v>
      </c>
      <c r="J20" s="7">
        <v>27034224</v>
      </c>
    </row>
    <row r="21" spans="1:10" ht="11.25" customHeight="1">
      <c r="A21" s="6">
        <v>2001</v>
      </c>
      <c r="B21" s="7">
        <v>215365347</v>
      </c>
      <c r="C21" s="7">
        <v>221897411.9</v>
      </c>
      <c r="D21" s="7">
        <v>80051935.7</v>
      </c>
      <c r="E21" s="7">
        <v>14476352</v>
      </c>
      <c r="F21" s="7">
        <v>28685023.1</v>
      </c>
      <c r="G21" s="7">
        <v>22088111.2</v>
      </c>
      <c r="H21" s="7">
        <v>24086064.1</v>
      </c>
      <c r="I21" s="7">
        <v>27028717.3</v>
      </c>
      <c r="J21" s="7">
        <v>25481208.5</v>
      </c>
    </row>
    <row r="22" spans="1:10" ht="11.25" customHeight="1">
      <c r="A22" s="6">
        <v>2002</v>
      </c>
      <c r="B22" s="7">
        <v>218375827</v>
      </c>
      <c r="C22" s="7">
        <v>225190899</v>
      </c>
      <c r="D22" s="7">
        <v>102516896</v>
      </c>
      <c r="E22" s="7">
        <v>16133011</v>
      </c>
      <c r="F22" s="7">
        <v>30798732</v>
      </c>
      <c r="G22" s="7">
        <v>21518994</v>
      </c>
      <c r="H22" s="7">
        <v>27824948</v>
      </c>
      <c r="I22" s="7">
        <v>12430524</v>
      </c>
      <c r="J22" s="7">
        <v>13967794</v>
      </c>
    </row>
    <row r="23" spans="1:10" ht="11.25" customHeight="1">
      <c r="A23" s="6">
        <v>2003</v>
      </c>
      <c r="B23" s="7">
        <v>221032666</v>
      </c>
      <c r="C23" s="7">
        <v>228859555</v>
      </c>
      <c r="D23" s="7">
        <v>98857995</v>
      </c>
      <c r="E23" s="7">
        <v>15399131</v>
      </c>
      <c r="F23" s="7">
        <v>34670783</v>
      </c>
      <c r="G23" s="7">
        <v>21859331</v>
      </c>
      <c r="H23" s="7">
        <v>27723136</v>
      </c>
      <c r="I23" s="7">
        <v>12162273</v>
      </c>
      <c r="J23" s="7">
        <v>18186906</v>
      </c>
    </row>
    <row r="24" spans="1:10" ht="11.25" customHeight="1">
      <c r="A24" s="6">
        <v>2004</v>
      </c>
      <c r="B24" s="7">
        <v>222841712</v>
      </c>
      <c r="C24" s="8">
        <v>230047899</v>
      </c>
      <c r="D24" s="7">
        <v>97725614</v>
      </c>
      <c r="E24" s="7">
        <v>14902601</v>
      </c>
      <c r="F24" s="7">
        <v>34618913</v>
      </c>
      <c r="G24" s="7">
        <v>21321617</v>
      </c>
      <c r="H24" s="7">
        <v>28834818</v>
      </c>
      <c r="I24" s="7">
        <v>11893534</v>
      </c>
      <c r="J24" s="7">
        <v>20750802</v>
      </c>
    </row>
    <row r="25" spans="1:10" ht="11.25" customHeight="1">
      <c r="A25" s="6">
        <v>2005</v>
      </c>
      <c r="B25" s="7">
        <f>SUM(B$28:B$64)</f>
        <v>226706477</v>
      </c>
      <c r="C25" s="7">
        <f aca="true" t="shared" si="0" ref="C25:I25">SUM(C$28:C$64)</f>
        <v>237707877</v>
      </c>
      <c r="D25" s="7">
        <f t="shared" si="0"/>
        <v>86944270</v>
      </c>
      <c r="E25" s="7">
        <f t="shared" si="0"/>
        <v>14202470</v>
      </c>
      <c r="F25" s="7">
        <f t="shared" si="0"/>
        <v>35045655</v>
      </c>
      <c r="G25" s="7">
        <f t="shared" si="0"/>
        <v>20873130</v>
      </c>
      <c r="H25" s="7">
        <f t="shared" si="0"/>
        <v>29876551</v>
      </c>
      <c r="I25" s="7">
        <f t="shared" si="0"/>
        <v>26538511</v>
      </c>
      <c r="J25" s="7">
        <f>SUM(J$28:J$64)</f>
        <v>24227290</v>
      </c>
    </row>
    <row r="26" spans="1:10" ht="11.25" customHeight="1">
      <c r="A26" s="6"/>
      <c r="B26" s="7"/>
      <c r="C26" s="8"/>
      <c r="D26" s="7"/>
      <c r="E26" s="7"/>
      <c r="F26" s="7"/>
      <c r="G26" s="7"/>
      <c r="H26" s="7"/>
      <c r="I26" s="7"/>
      <c r="J26" s="7"/>
    </row>
    <row r="27" spans="1:10" ht="11.25" customHeight="1">
      <c r="A27" s="9" t="s">
        <v>65</v>
      </c>
      <c r="B27" s="10"/>
      <c r="C27" s="11"/>
      <c r="D27" s="10"/>
      <c r="E27" s="10"/>
      <c r="F27" s="10"/>
      <c r="G27" s="10"/>
      <c r="H27" s="10"/>
      <c r="I27" s="10"/>
      <c r="J27" s="10"/>
    </row>
    <row r="28" spans="1:10" ht="11.25" customHeight="1">
      <c r="A28" s="12" t="s">
        <v>39</v>
      </c>
      <c r="B28" s="1">
        <v>339329</v>
      </c>
      <c r="C28" s="2">
        <f>SUM($D28:$J28)</f>
        <v>349240</v>
      </c>
      <c r="D28" s="1">
        <f>119626+64402+8880</f>
        <v>192908</v>
      </c>
      <c r="E28" s="3">
        <v>0</v>
      </c>
      <c r="F28" s="5">
        <f>64385+16840</f>
        <v>81225</v>
      </c>
      <c r="G28" s="5">
        <v>8003</v>
      </c>
      <c r="H28" s="5">
        <v>67104</v>
      </c>
      <c r="I28" s="3">
        <v>0</v>
      </c>
      <c r="J28" s="3">
        <v>0</v>
      </c>
    </row>
    <row r="29" spans="1:10" ht="11.25" customHeight="1">
      <c r="A29" s="12" t="s">
        <v>40</v>
      </c>
      <c r="B29" s="1">
        <v>12000587</v>
      </c>
      <c r="C29" s="2">
        <f>SUM($D29:$J29)</f>
        <v>12480690</v>
      </c>
      <c r="D29" s="1">
        <v>5200761</v>
      </c>
      <c r="E29" s="3">
        <v>2329078</v>
      </c>
      <c r="F29" s="5">
        <v>22953</v>
      </c>
      <c r="G29" s="5">
        <v>1310073</v>
      </c>
      <c r="H29" s="5">
        <v>1516099</v>
      </c>
      <c r="I29" s="3">
        <v>1213685</v>
      </c>
      <c r="J29" s="3">
        <v>888041</v>
      </c>
    </row>
    <row r="30" spans="1:10" ht="11.25" customHeight="1">
      <c r="A30" s="12" t="s">
        <v>41</v>
      </c>
      <c r="B30" s="1">
        <v>1011802</v>
      </c>
      <c r="C30" s="2">
        <f>SUM($D30:$J30)</f>
        <v>1026997</v>
      </c>
      <c r="D30" s="1">
        <f>293457+66859</f>
        <v>360316</v>
      </c>
      <c r="E30" s="3">
        <v>0</v>
      </c>
      <c r="F30" s="5">
        <f>5527+161486</f>
        <v>167013</v>
      </c>
      <c r="G30" s="5">
        <v>119387</v>
      </c>
      <c r="H30" s="5">
        <v>211257</v>
      </c>
      <c r="I30" s="3">
        <v>141650</v>
      </c>
      <c r="J30" s="3">
        <v>27374</v>
      </c>
    </row>
    <row r="31" spans="1:10" ht="11.25" customHeight="1">
      <c r="A31" s="12" t="s">
        <v>42</v>
      </c>
      <c r="B31" s="1">
        <v>847207</v>
      </c>
      <c r="C31" s="2">
        <f>SUM($D31:$J31)</f>
        <v>893704</v>
      </c>
      <c r="D31" s="1">
        <f>345341+201323+70410</f>
        <v>617074</v>
      </c>
      <c r="E31" s="3">
        <v>0</v>
      </c>
      <c r="F31" s="5">
        <v>58412</v>
      </c>
      <c r="G31" s="5">
        <v>3754</v>
      </c>
      <c r="H31" s="5">
        <v>20544</v>
      </c>
      <c r="I31" s="3">
        <v>100957</v>
      </c>
      <c r="J31" s="3">
        <f>75530+9979+7454</f>
        <v>92963</v>
      </c>
    </row>
    <row r="32" spans="1:10" ht="11.25" customHeight="1">
      <c r="A32" s="12"/>
      <c r="B32" s="1"/>
      <c r="C32" s="2"/>
      <c r="D32" s="1"/>
      <c r="E32" s="1"/>
      <c r="F32" s="3"/>
      <c r="G32" s="3"/>
      <c r="H32" s="1"/>
      <c r="I32" s="1"/>
      <c r="J32" s="1"/>
    </row>
    <row r="33" spans="1:10" ht="11.25" customHeight="1">
      <c r="A33" s="12" t="s">
        <v>43</v>
      </c>
      <c r="B33" s="1">
        <v>21908054</v>
      </c>
      <c r="C33" s="2">
        <f>SUM($D33:$J33)</f>
        <v>22800743</v>
      </c>
      <c r="D33" s="3">
        <f>1857800+2724535+2039308+2508026+4400+5100</f>
        <v>9139169</v>
      </c>
      <c r="E33" s="3">
        <v>817028</v>
      </c>
      <c r="F33" s="3">
        <f>1142536+1074351-67306-69560</f>
        <v>2080021</v>
      </c>
      <c r="G33" s="3">
        <v>3056465</v>
      </c>
      <c r="H33" s="3">
        <v>3437315</v>
      </c>
      <c r="I33" s="3">
        <v>1509980</v>
      </c>
      <c r="J33" s="3">
        <v>2760765</v>
      </c>
    </row>
    <row r="34" spans="1:10" ht="11.25" customHeight="1">
      <c r="A34" s="12" t="s">
        <v>44</v>
      </c>
      <c r="B34" s="3">
        <v>9746</v>
      </c>
      <c r="C34" s="3">
        <f>SUM($D34:$J34)</f>
        <v>9562</v>
      </c>
      <c r="D34" s="3">
        <v>7443</v>
      </c>
      <c r="E34" s="3">
        <v>0</v>
      </c>
      <c r="F34" s="3">
        <v>0</v>
      </c>
      <c r="G34" s="3">
        <v>0</v>
      </c>
      <c r="H34" s="3">
        <v>0</v>
      </c>
      <c r="I34" s="3">
        <v>2119</v>
      </c>
      <c r="J34" s="3">
        <v>0</v>
      </c>
    </row>
    <row r="35" spans="1:10" ht="11.25" customHeight="1">
      <c r="A35" s="12" t="s">
        <v>45</v>
      </c>
      <c r="B35" s="1">
        <v>315193</v>
      </c>
      <c r="C35" s="2">
        <f>SUM($D35:$J35)</f>
        <v>319291</v>
      </c>
      <c r="D35" s="3">
        <v>23319</v>
      </c>
      <c r="E35" s="3">
        <v>59325</v>
      </c>
      <c r="F35" s="3">
        <f>1530+235117</f>
        <v>236647</v>
      </c>
      <c r="G35" s="3">
        <v>0</v>
      </c>
      <c r="H35" s="3">
        <v>0</v>
      </c>
      <c r="I35" s="3">
        <v>0</v>
      </c>
      <c r="J35" s="3">
        <v>0</v>
      </c>
    </row>
    <row r="36" spans="1:10" ht="11.25" customHeight="1">
      <c r="A36" s="13" t="s">
        <v>46</v>
      </c>
      <c r="B36" s="1">
        <v>7074561</v>
      </c>
      <c r="C36" s="2">
        <f>SUM($D36:$J36)</f>
        <v>7201757</v>
      </c>
      <c r="D36" s="3">
        <f>965187+353802+44715</f>
        <v>1363704</v>
      </c>
      <c r="E36" s="3">
        <v>131500</v>
      </c>
      <c r="F36" s="3">
        <f>10000+14026+584236</f>
        <v>608262</v>
      </c>
      <c r="G36" s="3">
        <v>673724</v>
      </c>
      <c r="H36" s="3">
        <v>898011</v>
      </c>
      <c r="I36" s="3">
        <f>208495+2326283</f>
        <v>2534778</v>
      </c>
      <c r="J36" s="3">
        <f>88579+903199</f>
        <v>991778</v>
      </c>
    </row>
    <row r="37" spans="1:10" ht="11.25" customHeight="1">
      <c r="A37" s="13"/>
      <c r="B37" s="1"/>
      <c r="C37" s="2"/>
      <c r="D37" s="1"/>
      <c r="E37" s="1"/>
      <c r="F37" s="1"/>
      <c r="G37" s="1"/>
      <c r="H37" s="1"/>
      <c r="I37" s="1"/>
      <c r="J37" s="1"/>
    </row>
    <row r="38" spans="1:10" ht="11.25" customHeight="1">
      <c r="A38" s="14" t="s">
        <v>47</v>
      </c>
      <c r="B38" s="3">
        <v>5850996</v>
      </c>
      <c r="C38" s="3">
        <f>SUM($D38:$J38)</f>
        <v>5707426</v>
      </c>
      <c r="D38" s="1">
        <f>1081551+174602+3014+1173327+181551</f>
        <v>2614045</v>
      </c>
      <c r="E38" s="3">
        <v>0</v>
      </c>
      <c r="F38" s="5">
        <f>326496+469710</f>
        <v>796206</v>
      </c>
      <c r="G38" s="5">
        <f>496711+384042</f>
        <v>880753</v>
      </c>
      <c r="H38" s="5">
        <v>707744</v>
      </c>
      <c r="I38" s="3">
        <f>74272+171895+19717</f>
        <v>265884</v>
      </c>
      <c r="J38" s="3">
        <f>143677+148483+150634</f>
        <v>442794</v>
      </c>
    </row>
    <row r="39" spans="1:10" ht="11.25" customHeight="1">
      <c r="A39" s="12" t="s">
        <v>48</v>
      </c>
      <c r="B39" s="1">
        <v>94608</v>
      </c>
      <c r="C39" s="2">
        <f>SUM($D39:$J39)</f>
        <v>97911</v>
      </c>
      <c r="D39" s="1">
        <v>52050</v>
      </c>
      <c r="E39" s="3">
        <v>0</v>
      </c>
      <c r="F39" s="5">
        <f>3978+277</f>
        <v>4255</v>
      </c>
      <c r="G39" s="5">
        <v>0</v>
      </c>
      <c r="H39" s="5">
        <v>0</v>
      </c>
      <c r="I39" s="3">
        <v>27120</v>
      </c>
      <c r="J39" s="3">
        <v>14486</v>
      </c>
    </row>
    <row r="40" spans="1:10" ht="11.25" customHeight="1">
      <c r="A40" s="12" t="s">
        <v>49</v>
      </c>
      <c r="B40" s="1">
        <v>17206779</v>
      </c>
      <c r="C40" s="2">
        <f>SUM($D40:$J40)</f>
        <v>18276782</v>
      </c>
      <c r="D40" s="1">
        <v>7348904</v>
      </c>
      <c r="E40" s="3">
        <v>545655</v>
      </c>
      <c r="F40" s="5">
        <v>2301521</v>
      </c>
      <c r="G40" s="5">
        <v>2809567</v>
      </c>
      <c r="H40" s="5">
        <v>2970279</v>
      </c>
      <c r="I40" s="3">
        <v>1404727</v>
      </c>
      <c r="J40" s="3">
        <v>896129</v>
      </c>
    </row>
    <row r="41" spans="1:10" ht="11.25" customHeight="1">
      <c r="A41" s="12" t="s">
        <v>50</v>
      </c>
      <c r="B41" s="1">
        <v>5687113</v>
      </c>
      <c r="C41" s="2">
        <f>SUM($D41:$J41)</f>
        <v>5893353</v>
      </c>
      <c r="D41" s="1">
        <f>1086687+291055+710566+299552</f>
        <v>2387860</v>
      </c>
      <c r="E41" s="3">
        <f>231835+213830</f>
        <v>445665</v>
      </c>
      <c r="F41" s="5">
        <f>433298+288182</f>
        <v>721480</v>
      </c>
      <c r="G41" s="5">
        <f>104328+132933</f>
        <v>237261</v>
      </c>
      <c r="H41" s="5">
        <f>493893+385923</f>
        <v>879816</v>
      </c>
      <c r="I41" s="3">
        <f>564037+57162+38871</f>
        <v>660070</v>
      </c>
      <c r="J41" s="3">
        <f>118574+76243+366384</f>
        <v>561201</v>
      </c>
    </row>
    <row r="42" spans="1:10" ht="11.25" customHeight="1">
      <c r="A42" s="12"/>
      <c r="B42" s="1"/>
      <c r="C42" s="2"/>
      <c r="D42" s="1"/>
      <c r="E42" s="1"/>
      <c r="F42" s="1"/>
      <c r="G42" s="1"/>
      <c r="H42" s="1"/>
      <c r="I42" s="1"/>
      <c r="J42" s="1"/>
    </row>
    <row r="43" spans="1:10" ht="11.25" customHeight="1">
      <c r="A43" s="12" t="s">
        <v>51</v>
      </c>
      <c r="B43" s="1">
        <v>281855</v>
      </c>
      <c r="C43" s="2">
        <f>SUM($D43:$J43)</f>
        <v>285650</v>
      </c>
      <c r="D43" s="1">
        <v>209982</v>
      </c>
      <c r="E43" s="3">
        <v>0</v>
      </c>
      <c r="F43" s="5">
        <v>32974</v>
      </c>
      <c r="G43" s="5">
        <v>1897</v>
      </c>
      <c r="H43" s="5">
        <v>29531</v>
      </c>
      <c r="I43" s="3">
        <f>4825+545+3305</f>
        <v>8675</v>
      </c>
      <c r="J43" s="3">
        <v>2591</v>
      </c>
    </row>
    <row r="44" spans="1:10" ht="11.25" customHeight="1">
      <c r="A44" s="12" t="s">
        <v>68</v>
      </c>
      <c r="B44" s="1">
        <v>5292885</v>
      </c>
      <c r="C44" s="2">
        <f>SUM($D44:$J44)</f>
        <v>5515060</v>
      </c>
      <c r="D44" s="1">
        <f>1141381+440425+64000+188842+28868+835040+19886</f>
        <v>2718442</v>
      </c>
      <c r="E44" s="3">
        <f>26500+100450</f>
        <v>126950</v>
      </c>
      <c r="F44" s="5">
        <f>167+152913+137359</f>
        <v>290439</v>
      </c>
      <c r="G44" s="5">
        <f>23760+34473</f>
        <v>58233</v>
      </c>
      <c r="H44" s="5">
        <f>95766+77034</f>
        <v>172800</v>
      </c>
      <c r="I44" s="3">
        <f>126195+388489+22769+140893</f>
        <v>678346</v>
      </c>
      <c r="J44" s="3">
        <f>45929+138996+1245187+39738</f>
        <v>1469850</v>
      </c>
    </row>
    <row r="45" spans="1:10" ht="11.25" customHeight="1">
      <c r="A45" s="12" t="s">
        <v>70</v>
      </c>
      <c r="B45" s="1">
        <v>62262483</v>
      </c>
      <c r="C45" s="2">
        <f>SUM($D45:$J45)</f>
        <v>65309630</v>
      </c>
      <c r="D45" s="1">
        <f>7560196+3003995+5863281+1475407</f>
        <v>17902879</v>
      </c>
      <c r="E45" s="3">
        <f>2956302+30000+1252330</f>
        <v>4238632</v>
      </c>
      <c r="F45" s="5">
        <f>1603848+5158990+2533482+1320745</f>
        <v>10617065</v>
      </c>
      <c r="G45" s="5">
        <f>3374967+1318960</f>
        <v>4693927</v>
      </c>
      <c r="H45" s="5">
        <f>2764887+593215+4215830+1035288</f>
        <v>8609220</v>
      </c>
      <c r="I45" s="3">
        <f>7715031+257+4633529+162+771694</f>
        <v>13120673</v>
      </c>
      <c r="J45" s="3">
        <f>336332+1219082-1252-61088+4735312-7954-93198</f>
        <v>6127234</v>
      </c>
    </row>
    <row r="46" spans="1:10" ht="11.25" customHeight="1">
      <c r="A46" s="12" t="s">
        <v>52</v>
      </c>
      <c r="B46" s="1">
        <v>3605522</v>
      </c>
      <c r="C46" s="2">
        <f>SUM($D46:$J46)</f>
        <v>3680283</v>
      </c>
      <c r="D46" s="1">
        <f>569098+425573+624221+493847+318</f>
        <v>2113057</v>
      </c>
      <c r="E46" s="3">
        <f>2000+680</f>
        <v>2680</v>
      </c>
      <c r="F46" s="5">
        <f>51681+2936+259729</f>
        <v>314346</v>
      </c>
      <c r="G46" s="5">
        <f>150219+217912</f>
        <v>368131</v>
      </c>
      <c r="H46" s="5">
        <f>148880+288966</f>
        <v>437846</v>
      </c>
      <c r="I46" s="3">
        <f>2343+72042+22066</f>
        <v>96451</v>
      </c>
      <c r="J46" s="3">
        <f>125356+222416</f>
        <v>347772</v>
      </c>
    </row>
    <row r="47" spans="1:10" ht="11.25" customHeight="1">
      <c r="A47" s="12"/>
      <c r="B47" s="1"/>
      <c r="C47" s="2"/>
      <c r="D47" s="1"/>
      <c r="E47" s="1"/>
      <c r="F47" s="1"/>
      <c r="G47" s="1"/>
      <c r="H47" s="1"/>
      <c r="I47" s="1"/>
      <c r="J47" s="1"/>
    </row>
    <row r="48" spans="1:10" ht="11.25" customHeight="1">
      <c r="A48" s="12" t="s">
        <v>53</v>
      </c>
      <c r="B48" s="1">
        <v>205672</v>
      </c>
      <c r="C48" s="2">
        <f>SUM($D48:$J48)</f>
        <v>241457</v>
      </c>
      <c r="D48" s="1">
        <f>70129+10012</f>
        <v>80141</v>
      </c>
      <c r="E48" s="3">
        <v>0</v>
      </c>
      <c r="F48" s="5">
        <v>26044</v>
      </c>
      <c r="G48" s="5">
        <v>37744</v>
      </c>
      <c r="H48" s="5">
        <v>73220</v>
      </c>
      <c r="I48" s="3">
        <v>16393</v>
      </c>
      <c r="J48" s="3">
        <v>7915</v>
      </c>
    </row>
    <row r="49" spans="1:10" ht="11.25" customHeight="1">
      <c r="A49" s="12" t="s">
        <v>54</v>
      </c>
      <c r="B49" s="1">
        <v>1386355</v>
      </c>
      <c r="C49" s="2">
        <f>SUM($D49:$J49)</f>
        <v>1391254</v>
      </c>
      <c r="D49" s="1">
        <v>22630</v>
      </c>
      <c r="E49" s="3">
        <v>0</v>
      </c>
      <c r="F49" s="5">
        <v>0</v>
      </c>
      <c r="G49" s="5">
        <v>0</v>
      </c>
      <c r="H49" s="5">
        <v>0</v>
      </c>
      <c r="I49" s="3">
        <v>211287</v>
      </c>
      <c r="J49" s="3">
        <v>1157337</v>
      </c>
    </row>
    <row r="50" spans="1:10" ht="11.25" customHeight="1">
      <c r="A50" s="12" t="s">
        <v>55</v>
      </c>
      <c r="B50" s="1">
        <v>5481579</v>
      </c>
      <c r="C50" s="2">
        <f>SUM($D50:$J50)</f>
        <v>5704792</v>
      </c>
      <c r="D50" s="1">
        <f>1314572+508515+975041+285506</f>
        <v>3083634</v>
      </c>
      <c r="E50" s="3">
        <f>494876+179408</f>
        <v>674284</v>
      </c>
      <c r="F50" s="5">
        <f>20761+3322+44376</f>
        <v>68459</v>
      </c>
      <c r="G50" s="5">
        <f>328978+184039</f>
        <v>513017</v>
      </c>
      <c r="H50" s="5">
        <f>336464+642309</f>
        <v>978773</v>
      </c>
      <c r="I50" s="3">
        <f>15225+84536+96976</f>
        <v>196737</v>
      </c>
      <c r="J50" s="3">
        <f>104406+85482</f>
        <v>189888</v>
      </c>
    </row>
    <row r="51" spans="1:10" ht="11.25" customHeight="1">
      <c r="A51" s="12" t="s">
        <v>56</v>
      </c>
      <c r="B51" s="1">
        <v>2211128</v>
      </c>
      <c r="C51" s="2">
        <f>SUM($D51:$J51)</f>
        <v>2217713</v>
      </c>
      <c r="D51" s="1">
        <v>68964</v>
      </c>
      <c r="E51" s="3">
        <v>0</v>
      </c>
      <c r="F51" s="5">
        <v>0</v>
      </c>
      <c r="G51" s="5">
        <v>0</v>
      </c>
      <c r="H51" s="5">
        <v>0</v>
      </c>
      <c r="I51" s="3">
        <v>2148749</v>
      </c>
      <c r="J51" s="3">
        <v>0</v>
      </c>
    </row>
    <row r="52" spans="1:10" ht="11.25" customHeight="1">
      <c r="A52" s="12"/>
      <c r="B52" s="1"/>
      <c r="C52" s="2"/>
      <c r="D52" s="1"/>
      <c r="E52" s="4"/>
      <c r="F52" s="4"/>
      <c r="G52" s="4"/>
      <c r="H52" s="4"/>
      <c r="I52" s="1"/>
      <c r="J52" s="4"/>
    </row>
    <row r="53" spans="1:10" ht="11.25" customHeight="1">
      <c r="A53" s="12" t="s">
        <v>57</v>
      </c>
      <c r="B53" s="1">
        <v>2664046</v>
      </c>
      <c r="C53" s="2">
        <f>SUM($D53:$J53)</f>
        <v>2755930</v>
      </c>
      <c r="D53" s="1">
        <v>1683433</v>
      </c>
      <c r="E53" s="3">
        <v>608599</v>
      </c>
      <c r="F53" s="5">
        <v>0</v>
      </c>
      <c r="G53" s="5">
        <v>80854</v>
      </c>
      <c r="H53" s="5">
        <v>221689</v>
      </c>
      <c r="I53" s="3">
        <v>5358</v>
      </c>
      <c r="J53" s="3">
        <v>155997</v>
      </c>
    </row>
    <row r="54" spans="1:10" ht="11.25" customHeight="1">
      <c r="A54" s="12" t="s">
        <v>58</v>
      </c>
      <c r="B54" s="1">
        <v>52410000</v>
      </c>
      <c r="C54" s="2">
        <f>SUM($D54:$J54)</f>
        <v>56767826</v>
      </c>
      <c r="D54" s="1">
        <f>11788347+3290570+6015448+310418</f>
        <v>21404783</v>
      </c>
      <c r="E54" s="3">
        <f>3284646+930352</f>
        <v>4214998</v>
      </c>
      <c r="F54" s="5">
        <f>7711845+35428+4924228+901730+569539</f>
        <v>14142770</v>
      </c>
      <c r="G54" s="5">
        <f>2011960+1252250</f>
        <v>3264210</v>
      </c>
      <c r="H54" s="5">
        <f>4359751+1049438</f>
        <v>5409189</v>
      </c>
      <c r="I54" s="3">
        <f>541982+242002+619770</f>
        <v>1403754</v>
      </c>
      <c r="J54" s="4">
        <f>3756765+1867289+1304068</f>
        <v>6928122</v>
      </c>
    </row>
    <row r="55" spans="1:10" ht="11.25" customHeight="1">
      <c r="A55" s="12" t="s">
        <v>59</v>
      </c>
      <c r="B55" s="1">
        <v>602480</v>
      </c>
      <c r="C55" s="2">
        <f>SUM($D55:$J55)</f>
        <v>622339</v>
      </c>
      <c r="D55" s="1">
        <f>200849+30714+92996+13493</f>
        <v>338052</v>
      </c>
      <c r="E55" s="3">
        <v>2076</v>
      </c>
      <c r="F55" s="5">
        <f>73596+12165</f>
        <v>85761</v>
      </c>
      <c r="G55" s="5">
        <v>15070</v>
      </c>
      <c r="H55" s="5">
        <f>7030+7222</f>
        <v>14252</v>
      </c>
      <c r="I55" s="3">
        <f>35420+47604+37717</f>
        <v>120741</v>
      </c>
      <c r="J55" s="3">
        <f>11606+34781</f>
        <v>46387</v>
      </c>
    </row>
    <row r="56" spans="1:10" ht="11.25" customHeight="1">
      <c r="A56" s="12" t="s">
        <v>60</v>
      </c>
      <c r="B56" s="1">
        <v>17944065</v>
      </c>
      <c r="C56" s="2">
        <f>SUM($D56:$J56)</f>
        <v>18143059</v>
      </c>
      <c r="D56" s="1">
        <f>3415042+459226+3334470+792082</f>
        <v>8000820</v>
      </c>
      <c r="E56" s="3">
        <v>6000</v>
      </c>
      <c r="F56" s="5">
        <f>2079+950349+1433410</f>
        <v>2385838</v>
      </c>
      <c r="G56" s="5">
        <f>1472117+1268943</f>
        <v>2741060</v>
      </c>
      <c r="H56" s="5">
        <f>2104618+1117244</f>
        <v>3221862</v>
      </c>
      <c r="I56" s="3">
        <f>190445+478368</f>
        <v>668813</v>
      </c>
      <c r="J56" s="3">
        <f>638876+479790</f>
        <v>1118666</v>
      </c>
    </row>
    <row r="57" spans="1:10" ht="11.25" customHeight="1">
      <c r="A57" s="12"/>
      <c r="B57" s="7"/>
      <c r="C57" s="8" t="s">
        <v>61</v>
      </c>
      <c r="D57" s="5"/>
      <c r="E57" s="5"/>
      <c r="F57" s="5"/>
      <c r="G57" s="5"/>
      <c r="H57" s="5"/>
      <c r="I57" s="5"/>
      <c r="J57" s="5"/>
    </row>
    <row r="58" spans="1:10" ht="11.25" customHeight="1">
      <c r="A58" s="15" t="s">
        <v>66</v>
      </c>
      <c r="B58" s="7"/>
      <c r="C58" s="8" t="s">
        <v>61</v>
      </c>
      <c r="D58" s="5"/>
      <c r="E58" s="5"/>
      <c r="F58" s="5"/>
      <c r="G58" s="5"/>
      <c r="H58" s="5"/>
      <c r="I58" s="5"/>
      <c r="J58" s="5"/>
    </row>
    <row r="59" spans="1:10" ht="11.25" customHeight="1">
      <c r="A59" s="12" t="s">
        <v>62</v>
      </c>
      <c r="B59" s="1">
        <v>0</v>
      </c>
      <c r="C59" s="2">
        <f>SUM($D59:$J59)</f>
        <v>781</v>
      </c>
      <c r="D59" s="1">
        <v>781</v>
      </c>
      <c r="E59" s="3">
        <v>0</v>
      </c>
      <c r="F59" s="5">
        <v>0</v>
      </c>
      <c r="G59" s="5">
        <v>0</v>
      </c>
      <c r="H59" s="5">
        <v>0</v>
      </c>
      <c r="I59" s="3">
        <v>0</v>
      </c>
      <c r="J59" s="3">
        <v>0</v>
      </c>
    </row>
    <row r="60" spans="1:10" ht="11.25" customHeight="1">
      <c r="A60" s="12"/>
      <c r="B60" s="7"/>
      <c r="C60" s="8" t="s">
        <v>61</v>
      </c>
      <c r="D60" s="5"/>
      <c r="E60" s="5"/>
      <c r="F60" s="5"/>
      <c r="G60" s="5"/>
      <c r="H60" s="5"/>
      <c r="I60" s="5"/>
      <c r="J60" s="5"/>
    </row>
    <row r="61" spans="1:10" ht="11.25" customHeight="1">
      <c r="A61" s="15" t="s">
        <v>67</v>
      </c>
      <c r="B61" s="7"/>
      <c r="C61" s="8" t="s">
        <v>61</v>
      </c>
      <c r="D61" s="5"/>
      <c r="E61" s="5"/>
      <c r="F61" s="5"/>
      <c r="G61" s="5"/>
      <c r="H61" s="5"/>
      <c r="I61" s="5"/>
      <c r="J61" s="5"/>
    </row>
    <row r="62" spans="1:10" ht="11.25" customHeight="1">
      <c r="A62" s="12" t="s">
        <v>63</v>
      </c>
      <c r="B62" s="1">
        <v>11704</v>
      </c>
      <c r="C62" s="2">
        <f>SUM($D62:$J62)</f>
        <v>12994</v>
      </c>
      <c r="D62" s="1">
        <v>7466</v>
      </c>
      <c r="E62" s="3">
        <v>0</v>
      </c>
      <c r="F62" s="5">
        <v>3964</v>
      </c>
      <c r="G62" s="5">
        <v>0</v>
      </c>
      <c r="H62" s="5">
        <v>0</v>
      </c>
      <c r="I62" s="3">
        <v>1564</v>
      </c>
      <c r="J62" s="3">
        <v>0</v>
      </c>
    </row>
    <row r="63" spans="1:10" ht="11.25" customHeight="1">
      <c r="A63" s="12" t="s">
        <v>64</v>
      </c>
      <c r="B63" s="1">
        <v>728</v>
      </c>
      <c r="C63" s="2">
        <f>SUM($D63:$J63)</f>
        <v>1653</v>
      </c>
      <c r="D63" s="1">
        <v>1653</v>
      </c>
      <c r="E63" s="3">
        <v>0</v>
      </c>
      <c r="F63" s="5">
        <v>0</v>
      </c>
      <c r="G63" s="5">
        <v>0</v>
      </c>
      <c r="H63" s="5">
        <v>0</v>
      </c>
      <c r="I63" s="3">
        <v>0</v>
      </c>
      <c r="J63" s="3">
        <v>0</v>
      </c>
    </row>
    <row r="64" spans="1:10" ht="11.25" customHeight="1">
      <c r="A64" s="12"/>
      <c r="B64" s="28"/>
      <c r="C64" s="29"/>
      <c r="D64" s="30"/>
      <c r="E64" s="30"/>
      <c r="F64" s="30"/>
      <c r="G64" s="30"/>
      <c r="H64" s="30"/>
      <c r="I64" s="30"/>
      <c r="J64" s="30"/>
    </row>
    <row r="65" spans="1:10" ht="11.25" customHeight="1">
      <c r="A65" s="16" t="s">
        <v>71</v>
      </c>
      <c r="B65" s="28"/>
      <c r="C65" s="29"/>
      <c r="D65" s="30"/>
      <c r="E65" s="30"/>
      <c r="F65" s="30"/>
      <c r="G65" s="30"/>
      <c r="H65" s="30"/>
      <c r="I65" s="30"/>
      <c r="J65" s="30"/>
    </row>
    <row r="66" spans="1:10" ht="11.25" customHeight="1">
      <c r="A66" s="19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1.25" customHeight="1">
      <c r="A67" s="19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1.25" customHeight="1">
      <c r="A68" s="19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1.25" customHeight="1">
      <c r="A69" s="19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1.25" customHeight="1">
      <c r="A70" s="19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1.25" customHeight="1">
      <c r="A71" s="19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1.25" customHeight="1">
      <c r="A72" s="19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1.25" customHeight="1">
      <c r="A73" s="19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1.25" customHeight="1">
      <c r="A74" s="19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1.25" customHeight="1">
      <c r="A75" s="19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1.25" customHeight="1">
      <c r="A76" s="19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1.25" customHeight="1">
      <c r="A77" s="19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1.25" customHeight="1">
      <c r="A78" s="19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1.25" customHeight="1">
      <c r="A79" s="19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1.25" customHeight="1">
      <c r="A80" s="19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1.25" customHeight="1">
      <c r="A81" s="19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1.25" customHeight="1">
      <c r="A82" s="19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1.25" customHeight="1">
      <c r="A83" s="19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1.25" customHeight="1">
      <c r="A84" s="19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1.25" customHeight="1">
      <c r="A85" s="19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1.25" customHeight="1">
      <c r="A86" s="19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1.25" customHeight="1">
      <c r="A87" s="19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1.25" customHeight="1">
      <c r="A88" s="19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1.25" customHeight="1">
      <c r="A89" s="19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1.25" customHeight="1">
      <c r="A90" s="19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1.25" customHeight="1">
      <c r="A91" s="19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1.25" customHeight="1">
      <c r="A92" s="19"/>
      <c r="B92" s="31"/>
      <c r="C92" s="31"/>
      <c r="D92" s="31"/>
      <c r="E92" s="31"/>
      <c r="F92" s="31"/>
      <c r="G92" s="31"/>
      <c r="H92" s="31"/>
      <c r="I92" s="31"/>
      <c r="J92" s="31"/>
    </row>
    <row r="93" spans="2:10" ht="11.25" customHeight="1">
      <c r="B93" s="31"/>
      <c r="C93" s="31"/>
      <c r="D93" s="31"/>
      <c r="E93" s="31"/>
      <c r="F93" s="31"/>
      <c r="G93" s="31"/>
      <c r="H93" s="31"/>
      <c r="I93" s="31"/>
      <c r="J93" s="31"/>
    </row>
    <row r="94" spans="2:10" ht="11.25" customHeight="1">
      <c r="B94" s="31"/>
      <c r="C94" s="31"/>
      <c r="D94" s="31"/>
      <c r="E94" s="31"/>
      <c r="F94" s="31"/>
      <c r="G94" s="31"/>
      <c r="H94" s="31"/>
      <c r="I94" s="31"/>
      <c r="J94" s="31"/>
    </row>
    <row r="95" spans="2:10" ht="11.25" customHeight="1">
      <c r="B95" s="31"/>
      <c r="C95" s="31"/>
      <c r="D95" s="31"/>
      <c r="E95" s="31"/>
      <c r="F95" s="31"/>
      <c r="G95" s="31"/>
      <c r="H95" s="31"/>
      <c r="I95" s="31"/>
      <c r="J95" s="31"/>
    </row>
    <row r="96" spans="2:10" ht="11.25" customHeight="1">
      <c r="B96" s="31"/>
      <c r="C96" s="31"/>
      <c r="D96" s="31"/>
      <c r="E96" s="31"/>
      <c r="F96" s="31"/>
      <c r="G96" s="31"/>
      <c r="H96" s="31"/>
      <c r="I96" s="31"/>
      <c r="J96" s="31"/>
    </row>
    <row r="97" spans="2:10" ht="11.25" customHeight="1">
      <c r="B97" s="31"/>
      <c r="C97" s="31"/>
      <c r="D97" s="31"/>
      <c r="E97" s="31"/>
      <c r="F97" s="31"/>
      <c r="G97" s="31"/>
      <c r="H97" s="31"/>
      <c r="I97" s="31"/>
      <c r="J97" s="31"/>
    </row>
    <row r="98" spans="2:10" ht="11.25" customHeight="1">
      <c r="B98" s="31"/>
      <c r="C98" s="31"/>
      <c r="D98" s="31"/>
      <c r="E98" s="31"/>
      <c r="F98" s="31"/>
      <c r="G98" s="31"/>
      <c r="H98" s="31"/>
      <c r="I98" s="31"/>
      <c r="J98" s="31"/>
    </row>
    <row r="99" spans="2:10" ht="11.25" customHeight="1">
      <c r="B99" s="31"/>
      <c r="C99" s="31"/>
      <c r="D99" s="31"/>
      <c r="E99" s="31"/>
      <c r="F99" s="31"/>
      <c r="G99" s="31"/>
      <c r="H99" s="31"/>
      <c r="I99" s="31"/>
      <c r="J99" s="31"/>
    </row>
    <row r="100" spans="2:10" ht="11.25" customHeight="1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2:10" ht="11.25" customHeight="1"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2:10" ht="11.25" customHeight="1"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2:10" ht="11.25" customHeight="1"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2:10" ht="11.25" customHeight="1"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2:10" ht="11.25" customHeight="1"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2:10" ht="11.25" customHeight="1"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2:10" ht="11.25" customHeight="1"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2:10" ht="11.25" customHeight="1"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2:10" ht="11.25" customHeight="1"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2:10" ht="11.25" customHeight="1"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2:10" ht="11.25" customHeight="1"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2:10" ht="11.25" customHeight="1"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2:10" ht="11.25" customHeight="1"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2:10" ht="11.25" customHeight="1"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2:10" ht="11.25" customHeight="1"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2:10" ht="11.25" customHeight="1"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2:10" ht="11.25" customHeight="1"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2:10" ht="11.25" customHeight="1"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2:10" ht="11.25" customHeight="1"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2:10" ht="11.25" customHeight="1"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2:10" ht="11.25" customHeight="1"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2:10" ht="11.25" customHeight="1"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2:10" ht="11.25" customHeight="1"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2:10" ht="11.25" customHeight="1"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2:10" ht="11.25" customHeight="1"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2:10" ht="11.25" customHeight="1"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2:10" ht="11.25" customHeight="1"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2:10" ht="11.25" customHeight="1"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2:10" ht="11.25" customHeight="1"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2:10" ht="11.25" customHeight="1"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2:10" ht="11.25" customHeight="1"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2:10" ht="11.25" customHeight="1"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2:10" ht="11.25" customHeight="1"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2:10" ht="11.25" customHeight="1"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2:10" ht="11.25" customHeight="1"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2:10" ht="11.25" customHeight="1"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2:10" ht="11.25" customHeight="1"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2:10" ht="11.25" customHeight="1"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2:10" ht="11.25" customHeight="1"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2:10" ht="11.25" customHeight="1"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2:10" ht="11.25" customHeight="1"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2:10" ht="11.25" customHeight="1"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2:10" ht="11.25" customHeight="1"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2:10" ht="11.25" customHeight="1"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2:10" ht="11.25" customHeight="1"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2:10" ht="11.25" customHeight="1"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2:10" ht="11.25" customHeight="1"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2:10" ht="11.25" customHeight="1"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2:10" ht="11.25" customHeight="1"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2:10" ht="11.25" customHeight="1"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2:10" ht="11.25" customHeight="1"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2:10" ht="11.25" customHeight="1"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2:10" ht="11.25" customHeight="1"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2:10" ht="11.25" customHeight="1"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2:10" ht="11.25" customHeight="1"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2:10" ht="11.25" customHeight="1"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2:10" ht="11.25" customHeight="1"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2:10" ht="11.25" customHeight="1"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2:10" ht="11.25" customHeight="1"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2:10" ht="11.25" customHeight="1"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2:10" ht="11.25" customHeight="1"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2:10" ht="11.25" customHeight="1"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2:10" ht="11.25" customHeight="1"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2:10" ht="11.25" customHeight="1"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2:10" ht="11.25" customHeight="1"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2:10" ht="11.25" customHeight="1"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2:10" ht="11.25" customHeight="1"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2:10" ht="11.25" customHeight="1"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2:10" ht="11.25" customHeight="1"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2:10" ht="11.25" customHeight="1"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2:10" ht="11.25" customHeight="1"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2:10" ht="11.25" customHeight="1"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2:10" ht="11.25" customHeight="1"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2:10" ht="11.25" customHeight="1"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2:10" ht="11.25" customHeight="1"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2:10" ht="11.25" customHeight="1"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2:10" ht="11.25" customHeight="1"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2:10" ht="11.25" customHeight="1"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2:10" ht="11.25" customHeight="1"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2:10" ht="11.25" customHeight="1"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2:10" ht="11.25" customHeight="1"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2:10" ht="11.25" customHeight="1"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2:10" ht="11.25" customHeight="1"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2:10" ht="11.25" customHeight="1"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2:10" ht="11.25" customHeight="1"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2:10" ht="11.25" customHeight="1"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2:10" ht="11.25" customHeight="1"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2:10" ht="11.25" customHeight="1"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2:10" ht="11.25" customHeight="1"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2:10" ht="11.25" customHeight="1"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2:10" ht="11.25" customHeight="1"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2:10" ht="11.25" customHeight="1"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2:10" ht="11.25" customHeight="1"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2:10" ht="11.25" customHeight="1"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2:10" ht="11.25" customHeight="1"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2:10" ht="11.25" customHeight="1"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2:10" ht="11.25" customHeight="1"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2:10" ht="11.25" customHeight="1"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2:10" ht="11.25" customHeight="1"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2:10" ht="11.25" customHeight="1"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2:10" ht="11.25" customHeight="1">
      <c r="B202" s="31"/>
      <c r="C202" s="31"/>
      <c r="D202" s="31"/>
      <c r="E202" s="31"/>
      <c r="F202" s="31"/>
      <c r="G202" s="31"/>
      <c r="H202" s="31"/>
      <c r="I202" s="31"/>
      <c r="J202" s="31"/>
    </row>
    <row r="203" spans="2:10" ht="11.25" customHeight="1"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2:10" ht="11.25" customHeight="1"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2:10" ht="11.25" customHeight="1">
      <c r="B205" s="31"/>
      <c r="C205" s="31"/>
      <c r="D205" s="31"/>
      <c r="E205" s="31"/>
      <c r="F205" s="31"/>
      <c r="G205" s="31"/>
      <c r="H205" s="31"/>
      <c r="I205" s="31"/>
      <c r="J205" s="31"/>
    </row>
    <row r="206" spans="2:10" ht="11.25" customHeight="1"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2:10" ht="11.25" customHeight="1">
      <c r="B207" s="31"/>
      <c r="C207" s="31"/>
      <c r="D207" s="31"/>
      <c r="E207" s="31"/>
      <c r="F207" s="31"/>
      <c r="G207" s="31"/>
      <c r="H207" s="31"/>
      <c r="I207" s="31"/>
      <c r="J207" s="31"/>
    </row>
    <row r="208" spans="2:10" ht="11.25" customHeight="1">
      <c r="B208" s="31"/>
      <c r="C208" s="31"/>
      <c r="D208" s="31"/>
      <c r="E208" s="31"/>
      <c r="F208" s="31"/>
      <c r="G208" s="31"/>
      <c r="H208" s="31"/>
      <c r="I208" s="31"/>
      <c r="J208" s="31"/>
    </row>
    <row r="209" spans="2:10" ht="11.25" customHeight="1">
      <c r="B209" s="31"/>
      <c r="C209" s="31"/>
      <c r="D209" s="31"/>
      <c r="E209" s="31"/>
      <c r="F209" s="31"/>
      <c r="G209" s="31"/>
      <c r="H209" s="31"/>
      <c r="I209" s="31"/>
      <c r="J209" s="31"/>
    </row>
    <row r="210" spans="2:10" ht="11.25" customHeight="1"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2:10" ht="11.25" customHeight="1"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2:10" ht="11.25" customHeight="1">
      <c r="B212" s="31"/>
      <c r="C212" s="31"/>
      <c r="D212" s="31"/>
      <c r="E212" s="31"/>
      <c r="F212" s="31"/>
      <c r="G212" s="31"/>
      <c r="H212" s="31"/>
      <c r="I212" s="31"/>
      <c r="J212" s="31"/>
    </row>
    <row r="213" spans="2:10" ht="11.25" customHeight="1">
      <c r="B213" s="31"/>
      <c r="C213" s="31"/>
      <c r="D213" s="31"/>
      <c r="E213" s="31"/>
      <c r="F213" s="31"/>
      <c r="G213" s="31"/>
      <c r="H213" s="31"/>
      <c r="I213" s="31"/>
      <c r="J213" s="31"/>
    </row>
    <row r="214" spans="2:10" ht="11.25" customHeight="1"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2:10" ht="11.25" customHeight="1"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2:10" ht="11.25" customHeight="1">
      <c r="B216" s="31"/>
      <c r="C216" s="31"/>
      <c r="D216" s="31"/>
      <c r="E216" s="31"/>
      <c r="F216" s="31"/>
      <c r="G216" s="31"/>
      <c r="H216" s="31"/>
      <c r="I216" s="31"/>
      <c r="J216" s="31"/>
    </row>
    <row r="217" spans="2:10" ht="11.25" customHeight="1">
      <c r="B217" s="31"/>
      <c r="C217" s="31"/>
      <c r="D217" s="31"/>
      <c r="E217" s="31"/>
      <c r="F217" s="31"/>
      <c r="G217" s="31"/>
      <c r="H217" s="31"/>
      <c r="I217" s="31"/>
      <c r="J217" s="31"/>
    </row>
    <row r="218" spans="2:10" ht="11.25" customHeight="1">
      <c r="B218" s="31"/>
      <c r="C218" s="31"/>
      <c r="D218" s="31"/>
      <c r="E218" s="31"/>
      <c r="F218" s="31"/>
      <c r="G218" s="31"/>
      <c r="H218" s="31"/>
      <c r="I218" s="31"/>
      <c r="J218" s="31"/>
    </row>
    <row r="219" spans="2:10" ht="11.25" customHeight="1"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2:10" ht="11.25" customHeight="1">
      <c r="B220" s="31"/>
      <c r="C220" s="31"/>
      <c r="D220" s="31"/>
      <c r="E220" s="31"/>
      <c r="F220" s="31"/>
      <c r="G220" s="31"/>
      <c r="H220" s="31"/>
      <c r="I220" s="31"/>
      <c r="J220" s="31"/>
    </row>
    <row r="221" spans="2:10" ht="11.25" customHeight="1"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2:10" ht="11.25" customHeight="1"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2:10" ht="11.25" customHeight="1">
      <c r="B223" s="31"/>
      <c r="C223" s="31"/>
      <c r="D223" s="31"/>
      <c r="E223" s="31"/>
      <c r="F223" s="31"/>
      <c r="G223" s="31"/>
      <c r="H223" s="31"/>
      <c r="I223" s="31"/>
      <c r="J223" s="31"/>
    </row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</sheetData>
  <mergeCells count="1">
    <mergeCell ref="A1:J1"/>
  </mergeCells>
  <conditionalFormatting sqref="D48:J51 D38:J41 D28:J31 D59:J59 D53:J56 D43:J46 D62:J63 D33:J36 B34:C34 A38:C38">
    <cfRule type="expression" priority="1" dxfId="0" stopIfTrue="1">
      <formula>IF(ISBLANK(A28),1,0)</formula>
    </cfRule>
  </conditionalFormatting>
  <conditionalFormatting sqref="B59 B28:B31 B62:B63 B35:B36 B43:B46 B48:B51 B53:B56 B33 B39:B41">
    <cfRule type="expression" priority="2" dxfId="0" stopIfTrue="1">
      <formula>IF(ISBLANK(B28),1,0)</formula>
    </cfRule>
    <cfRule type="expression" priority="3" dxfId="1" stopIfTrue="1">
      <formula>IF(B28&gt;C28,1,0)</formula>
    </cfRule>
  </conditionalFormatting>
  <conditionalFormatting sqref="C53:C56 C59 C28:C31 C62:C63 C35:C36 C43:C46 C48:C51 C33 C39:C41">
    <cfRule type="expression" priority="4" dxfId="0" stopIfTrue="1">
      <formula>IF(ISBLANK(C28),1,0)</formula>
    </cfRule>
    <cfRule type="expression" priority="5" dxfId="1" stopIfTrue="1">
      <formula>IF(C28&lt;B28,1,0)</formula>
    </cfRule>
  </conditionalFormatting>
  <printOptions horizontalCentered="1"/>
  <pageMargins left="0.1968503937007874" right="0.31496062992125984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Affaires suisses directes
Indications concernant les fonds de sûreté resp. le cautionnement
&amp;C&amp;08&amp;BAssurance sur la vie 2005
&amp;R&amp;08
AL15A</oddHeader>
    <oddFooter>&amp;C&amp;8
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2006-10-04T06:03:51Z</cp:lastPrinted>
  <dcterms:created xsi:type="dcterms:W3CDTF">1998-06-30T12:23:00Z</dcterms:created>
  <dcterms:modified xsi:type="dcterms:W3CDTF">2006-10-05T05:48:48Z</dcterms:modified>
  <cp:category/>
  <cp:version/>
  <cp:contentType/>
  <cp:contentStatus/>
</cp:coreProperties>
</file>