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3714A57-A39A-484D-82B0-79F4EACDDA6B}" xr6:coauthVersionLast="47" xr6:coauthVersionMax="47" xr10:uidLastSave="{00000000-0000-0000-0000-000000000000}"/>
  <bookViews>
    <workbookView xWindow="-120" yWindow="-120" windowWidth="29040" windowHeight="15840" xr2:uid="{60097E6B-9270-4897-B836-F86D877C8486}"/>
  </bookViews>
  <sheets>
    <sheet name="Fundamental_Data" sheetId="6" r:id="rId1"/>
    <sheet name="SST Balance Sheet" sheetId="5" r:id="rId2"/>
  </sheets>
  <definedNames>
    <definedName name="_xlnm._FilterDatabase" localSheetId="0" hidden="1">Fundamental_Data!$C$5:$E$229</definedName>
    <definedName name="ExchangeRateFDS">Fundamental_Data!$C$14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6" l="1"/>
  <c r="C89" i="6"/>
  <c r="C88" i="6"/>
  <c r="C87" i="6"/>
  <c r="C86" i="6"/>
  <c r="C85" i="6"/>
  <c r="D85" i="6" s="1"/>
  <c r="C84" i="6"/>
  <c r="D84" i="6" s="1"/>
  <c r="C83" i="6"/>
  <c r="D83" i="6" s="1"/>
  <c r="C82" i="6"/>
  <c r="D82" i="6" s="1"/>
  <c r="C81" i="6"/>
  <c r="D81" i="6" s="1"/>
  <c r="C80" i="6"/>
  <c r="D80" i="6" s="1"/>
  <c r="C79" i="6"/>
  <c r="C78" i="6"/>
  <c r="C77" i="6"/>
  <c r="C76" i="6"/>
  <c r="C75" i="6"/>
  <c r="C74" i="6"/>
  <c r="D74" i="6" s="1"/>
  <c r="C73" i="6"/>
  <c r="D73" i="6" s="1"/>
  <c r="C72" i="6"/>
  <c r="C71" i="6"/>
  <c r="C70" i="6"/>
  <c r="D70" i="6" s="1"/>
  <c r="C69" i="6"/>
  <c r="D69" i="6" s="1"/>
  <c r="D76" i="6"/>
  <c r="C62" i="6"/>
  <c r="D62" i="6" s="1"/>
  <c r="C61" i="6"/>
  <c r="C60" i="6"/>
  <c r="D60" i="6" s="1"/>
  <c r="C59" i="6"/>
  <c r="D59" i="6" s="1"/>
  <c r="C58" i="6"/>
  <c r="D58" i="6" s="1"/>
  <c r="C57" i="6"/>
  <c r="C56" i="6"/>
  <c r="C55" i="6"/>
  <c r="C54" i="6"/>
  <c r="D54" i="6" s="1"/>
  <c r="D56" i="6"/>
  <c r="C52" i="6"/>
  <c r="C51" i="6"/>
  <c r="D51" i="6" s="1"/>
  <c r="C50" i="6"/>
  <c r="C49" i="6"/>
  <c r="D49" i="6" s="1"/>
  <c r="C44" i="6"/>
  <c r="C43" i="6"/>
  <c r="C42" i="6"/>
  <c r="C41" i="6"/>
  <c r="D41" i="6" s="1"/>
  <c r="C40" i="6"/>
  <c r="D40" i="6" s="1"/>
  <c r="C39" i="6"/>
  <c r="C38" i="6"/>
  <c r="D38" i="6" s="1"/>
  <c r="C37" i="6"/>
  <c r="C36" i="6"/>
  <c r="C35" i="6"/>
  <c r="C34" i="6"/>
  <c r="C33" i="6"/>
  <c r="D33" i="6" s="1"/>
  <c r="C32" i="6"/>
  <c r="D32" i="6" s="1"/>
  <c r="D37" i="6"/>
  <c r="C29" i="6"/>
  <c r="D29" i="6" s="1"/>
  <c r="C28" i="6"/>
  <c r="C27" i="6"/>
  <c r="C26" i="6"/>
  <c r="D26" i="6" s="1"/>
  <c r="C25" i="6"/>
  <c r="D25" i="6" s="1"/>
  <c r="C24" i="6"/>
  <c r="C23" i="6"/>
  <c r="D23" i="6" s="1"/>
  <c r="C22" i="6"/>
  <c r="C21" i="6"/>
  <c r="D21" i="6" s="1"/>
  <c r="C20" i="6"/>
  <c r="D22" i="6"/>
  <c r="D20" i="6"/>
  <c r="C18" i="6"/>
  <c r="G9" i="5"/>
  <c r="G10" i="5"/>
  <c r="G11" i="5"/>
  <c r="G12" i="5"/>
  <c r="G13" i="5"/>
  <c r="G14" i="5"/>
  <c r="G15" i="5"/>
  <c r="G16" i="5"/>
  <c r="G17" i="5"/>
  <c r="G18" i="5"/>
  <c r="G20" i="5"/>
  <c r="G21" i="5"/>
  <c r="G22" i="5"/>
  <c r="G23" i="5"/>
  <c r="G25" i="5"/>
  <c r="G26" i="5"/>
  <c r="G27" i="5"/>
  <c r="G29" i="5"/>
  <c r="G30" i="5"/>
  <c r="G31" i="5"/>
  <c r="G32" i="5"/>
  <c r="G33" i="5"/>
  <c r="G34" i="5"/>
  <c r="G35" i="5"/>
  <c r="G36" i="5"/>
  <c r="G37" i="5"/>
  <c r="G39" i="5"/>
  <c r="G40" i="5"/>
  <c r="G41" i="5"/>
  <c r="G42" i="5"/>
  <c r="G44" i="5"/>
  <c r="G45" i="5"/>
  <c r="G46" i="5"/>
  <c r="G47" i="5"/>
  <c r="G48" i="5"/>
  <c r="G49" i="5"/>
  <c r="G50" i="5"/>
  <c r="G52" i="5"/>
  <c r="G53" i="5"/>
  <c r="G54" i="5"/>
  <c r="G55" i="5"/>
  <c r="G57" i="5"/>
  <c r="G58" i="5"/>
  <c r="G59" i="5"/>
  <c r="G60" i="5"/>
  <c r="G61" i="5"/>
  <c r="G62" i="5"/>
  <c r="G63" i="5"/>
  <c r="G64" i="5"/>
  <c r="G66" i="5"/>
  <c r="G67" i="5"/>
  <c r="G68" i="5"/>
  <c r="G69" i="5"/>
  <c r="G71" i="5"/>
  <c r="G72" i="5"/>
  <c r="G73" i="5"/>
  <c r="G74" i="5"/>
  <c r="G76" i="5"/>
  <c r="G77" i="5"/>
  <c r="G78" i="5"/>
  <c r="G80" i="5"/>
  <c r="G81" i="5"/>
  <c r="G82" i="5"/>
  <c r="G83" i="5"/>
  <c r="G84" i="5"/>
  <c r="G85" i="5"/>
  <c r="G86" i="5"/>
  <c r="G88" i="5"/>
  <c r="G92" i="5"/>
  <c r="G93" i="5"/>
  <c r="G95" i="5"/>
  <c r="G96" i="5"/>
  <c r="G97" i="5"/>
  <c r="G98" i="5"/>
  <c r="G99" i="5"/>
  <c r="G100" i="5"/>
  <c r="G101" i="5"/>
  <c r="G103" i="5"/>
  <c r="G104" i="5"/>
  <c r="G105" i="5"/>
  <c r="G106" i="5"/>
  <c r="G107" i="5"/>
  <c r="G108" i="5"/>
  <c r="G109" i="5"/>
  <c r="G111" i="5"/>
  <c r="G113" i="5"/>
  <c r="G114" i="5"/>
  <c r="G115" i="5"/>
  <c r="G116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5" i="5"/>
  <c r="G136" i="5"/>
  <c r="G137" i="5"/>
  <c r="G141" i="5"/>
  <c r="G143" i="5"/>
  <c r="G144" i="5"/>
  <c r="G145" i="5"/>
  <c r="G146" i="5"/>
  <c r="G147" i="5"/>
  <c r="G148" i="5"/>
  <c r="G149" i="5"/>
  <c r="G150" i="5"/>
  <c r="G152" i="5"/>
  <c r="G154" i="5"/>
  <c r="G155" i="5"/>
  <c r="G156" i="5"/>
  <c r="G158" i="5"/>
  <c r="G160" i="5"/>
  <c r="G161" i="5"/>
  <c r="G162" i="5"/>
  <c r="G164" i="5"/>
  <c r="G166" i="5"/>
  <c r="G168" i="5"/>
  <c r="G170" i="5"/>
  <c r="G172" i="5"/>
  <c r="G173" i="5"/>
  <c r="G174" i="5"/>
  <c r="G175" i="5"/>
  <c r="G176" i="5"/>
  <c r="G178" i="5"/>
  <c r="G180" i="5"/>
  <c r="G181" i="5"/>
  <c r="G182" i="5"/>
  <c r="G184" i="5"/>
  <c r="G185" i="5"/>
  <c r="G186" i="5"/>
  <c r="G187" i="5"/>
  <c r="G189" i="5"/>
  <c r="G190" i="5"/>
  <c r="G191" i="5"/>
  <c r="G192" i="5"/>
  <c r="G193" i="5"/>
  <c r="G194" i="5"/>
  <c r="G195" i="5"/>
  <c r="G197" i="5"/>
  <c r="G198" i="5"/>
  <c r="G199" i="5"/>
  <c r="G200" i="5"/>
  <c r="G201" i="5"/>
  <c r="G202" i="5"/>
  <c r="G204" i="5"/>
  <c r="G205" i="5"/>
  <c r="G206" i="5"/>
  <c r="G207" i="5"/>
  <c r="G209" i="5"/>
  <c r="G210" i="5"/>
  <c r="G211" i="5"/>
  <c r="G212" i="5"/>
  <c r="G213" i="5"/>
  <c r="G215" i="5"/>
  <c r="G217" i="5"/>
  <c r="G219" i="5"/>
  <c r="G220" i="5"/>
  <c r="G222" i="5"/>
  <c r="G224" i="5"/>
  <c r="G226" i="5"/>
  <c r="G227" i="5"/>
  <c r="G228" i="5"/>
  <c r="G229" i="5"/>
  <c r="G230" i="5"/>
  <c r="G231" i="5"/>
  <c r="G232" i="5"/>
  <c r="G234" i="5"/>
  <c r="G236" i="5"/>
  <c r="G237" i="5"/>
  <c r="G238" i="5"/>
  <c r="G240" i="5"/>
  <c r="G241" i="5"/>
  <c r="G242" i="5"/>
  <c r="G244" i="5"/>
  <c r="G246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3" i="5"/>
  <c r="G265" i="5"/>
  <c r="G8" i="5"/>
  <c r="D50" i="6"/>
  <c r="D52" i="6"/>
  <c r="D55" i="6"/>
  <c r="D57" i="6"/>
  <c r="D61" i="6"/>
  <c r="D71" i="6"/>
  <c r="D72" i="6"/>
  <c r="D75" i="6"/>
  <c r="D77" i="6"/>
  <c r="D78" i="6"/>
  <c r="D79" i="6"/>
  <c r="D86" i="6"/>
  <c r="D87" i="6"/>
  <c r="D88" i="6"/>
  <c r="D89" i="6"/>
  <c r="D90" i="6"/>
  <c r="D96" i="6"/>
  <c r="D98" i="6"/>
  <c r="D100" i="6"/>
  <c r="D102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9" i="6"/>
  <c r="D120" i="6"/>
  <c r="D121" i="6"/>
  <c r="D122" i="6"/>
  <c r="D123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4" i="6"/>
  <c r="D165" i="6"/>
  <c r="D166" i="6"/>
  <c r="D167" i="6"/>
  <c r="D168" i="6"/>
  <c r="D169" i="6"/>
  <c r="D170" i="6"/>
  <c r="D171" i="6"/>
  <c r="D172" i="6"/>
  <c r="D173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7" i="6"/>
  <c r="D208" i="6"/>
  <c r="D209" i="6"/>
  <c r="D210" i="6"/>
  <c r="D211" i="6"/>
  <c r="D212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9" i="6"/>
  <c r="D230" i="6"/>
  <c r="D231" i="6"/>
  <c r="D232" i="6"/>
  <c r="D24" i="6"/>
  <c r="D27" i="6"/>
  <c r="D28" i="6"/>
  <c r="D34" i="6"/>
  <c r="D35" i="6"/>
  <c r="D36" i="6"/>
  <c r="D39" i="6"/>
  <c r="D42" i="6"/>
  <c r="D43" i="6"/>
  <c r="D44" i="6"/>
  <c r="D18" i="6"/>
  <c r="C68" i="6" l="1"/>
  <c r="D68" i="6" s="1"/>
  <c r="C53" i="6"/>
  <c r="D53" i="6" s="1"/>
  <c r="C48" i="6"/>
  <c r="D48" i="6" s="1"/>
  <c r="C31" i="6"/>
  <c r="D31" i="6" s="1"/>
  <c r="C19" i="6"/>
  <c r="D19" i="6" s="1"/>
  <c r="C92" i="6" l="1"/>
  <c r="D92" i="6" s="1"/>
  <c r="C30" i="6"/>
  <c r="D30" i="6" s="1"/>
  <c r="C63" i="6"/>
  <c r="D63" i="6" s="1"/>
  <c r="C45" i="6" l="1"/>
  <c r="D45" i="6" s="1"/>
  <c r="F258" i="5"/>
  <c r="F253" i="5"/>
  <c r="F249" i="5"/>
  <c r="F244" i="5"/>
  <c r="F240" i="5"/>
  <c r="F236" i="5"/>
  <c r="F226" i="5"/>
  <c r="F219" i="5"/>
  <c r="F209" i="5"/>
  <c r="F198" i="5"/>
  <c r="F197" i="5" s="1"/>
  <c r="F192" i="5"/>
  <c r="F184" i="5"/>
  <c r="F174" i="5"/>
  <c r="F173" i="5" s="1"/>
  <c r="F160" i="5"/>
  <c r="F154" i="5"/>
  <c r="F145" i="5"/>
  <c r="F143" i="5" s="1"/>
  <c r="F135" i="5"/>
  <c r="F128" i="5"/>
  <c r="F122" i="5"/>
  <c r="F113" i="5"/>
  <c r="F103" i="5"/>
  <c r="F95" i="5"/>
  <c r="F92" i="5" s="1"/>
  <c r="F81" i="5"/>
  <c r="F80" i="5" s="1"/>
  <c r="F76" i="5"/>
  <c r="F71" i="5"/>
  <c r="F66" i="5" s="1"/>
  <c r="F58" i="5"/>
  <c r="F52" i="5"/>
  <c r="F48" i="5"/>
  <c r="F45" i="5"/>
  <c r="F39" i="5"/>
  <c r="F29" i="5"/>
  <c r="F25" i="5"/>
  <c r="F21" i="5"/>
  <c r="F15" i="5"/>
  <c r="F12" i="5"/>
  <c r="F9" i="5"/>
  <c r="F20" i="5" l="1"/>
  <c r="F8" i="5"/>
  <c r="C65" i="6"/>
  <c r="F248" i="5"/>
  <c r="F44" i="5"/>
  <c r="F57" i="5"/>
  <c r="F118" i="5"/>
  <c r="F166" i="5" s="1"/>
  <c r="F172" i="5"/>
  <c r="F263" i="5" s="1"/>
  <c r="H226" i="5" s="1"/>
  <c r="C95" i="6" l="1"/>
  <c r="D95" i="6" s="1"/>
  <c r="D65" i="6"/>
  <c r="F88" i="5"/>
  <c r="F168" i="5" s="1"/>
  <c r="H234" i="5"/>
  <c r="H240" i="5"/>
  <c r="H224" i="5"/>
  <c r="H244" i="5"/>
  <c r="H263" i="5"/>
  <c r="H236" i="5"/>
  <c r="H209" i="5"/>
  <c r="H217" i="5"/>
  <c r="H248" i="5"/>
  <c r="H219" i="5"/>
  <c r="H172" i="5"/>
  <c r="C97" i="6" l="1"/>
  <c r="D97" i="6" s="1"/>
  <c r="H152" i="5"/>
  <c r="H88" i="5"/>
  <c r="H139" i="5"/>
  <c r="H113" i="5"/>
  <c r="H20" i="5"/>
  <c r="H160" i="5"/>
  <c r="H8" i="5"/>
  <c r="H52" i="5"/>
  <c r="H92" i="5"/>
  <c r="H158" i="5"/>
  <c r="H44" i="5"/>
  <c r="H118" i="5"/>
  <c r="H39" i="5"/>
  <c r="H29" i="5"/>
  <c r="F265" i="5"/>
  <c r="H135" i="5"/>
  <c r="H141" i="5"/>
  <c r="H154" i="5"/>
  <c r="H143" i="5"/>
  <c r="H111" i="5"/>
  <c r="H57" i="5"/>
  <c r="H103" i="5"/>
  <c r="H166" i="5"/>
  <c r="H168" i="5"/>
  <c r="C99" i="6" l="1"/>
  <c r="D99" i="6" s="1"/>
  <c r="C101" i="6" l="1"/>
  <c r="D101" i="6" s="1"/>
</calcChain>
</file>

<file path=xl/sharedStrings.xml><?xml version="1.0" encoding="utf-8"?>
<sst xmlns="http://schemas.openxmlformats.org/spreadsheetml/2006/main" count="759" uniqueCount="702">
  <si>
    <t>Fundamental-Data-Sheet (FDS)</t>
  </si>
  <si>
    <t>SST 2025</t>
  </si>
  <si>
    <t>Angaben in Mio. CHF</t>
  </si>
  <si>
    <t>Kommentare</t>
  </si>
  <si>
    <t>Allgemeine Informationen</t>
  </si>
  <si>
    <t>Name der Versicherungsgesellschaft</t>
  </si>
  <si>
    <t>Sparte</t>
  </si>
  <si>
    <t>SST-Währung bzw. Währungskorb</t>
  </si>
  <si>
    <t>Wechselkurs (SST-Währung bzw. Währungskorb gegenüber CHF)</t>
  </si>
  <si>
    <t>SST-Bilanz</t>
  </si>
  <si>
    <t>Kapitalanlagen</t>
  </si>
  <si>
    <t>Immobilien</t>
  </si>
  <si>
    <t>Beteiligungen</t>
  </si>
  <si>
    <t>Beteiligungen: Quote &gt; 50 %</t>
  </si>
  <si>
    <t>Beteiligungen: Quote 20 % bis 50 %</t>
  </si>
  <si>
    <t>Festverzinsliche Wertpapiere</t>
  </si>
  <si>
    <t>davon Staats- und Zentralbankenanleihen</t>
  </si>
  <si>
    <t>davon Unternehmensanleihen</t>
  </si>
  <si>
    <t>Darlehen</t>
  </si>
  <si>
    <t>davon nachrangige Darlehen</t>
  </si>
  <si>
    <t>davon Policendarlehen</t>
  </si>
  <si>
    <t>Hypotheken</t>
  </si>
  <si>
    <t>Aktien</t>
  </si>
  <si>
    <t>Übrige Kapitalanlagen</t>
  </si>
  <si>
    <t>Kollektive Kapitalanlagen</t>
  </si>
  <si>
    <t>Anlagefonds: Immobilien</t>
  </si>
  <si>
    <t>Anlagefonds: Aktien</t>
  </si>
  <si>
    <t>Anlagefonds: festverzinsliche Wertpapiere</t>
  </si>
  <si>
    <t>Anlagefonds: Geldmarkt</t>
  </si>
  <si>
    <t>Anlagefonds: Übrige</t>
  </si>
  <si>
    <t>Anlagefonds: Gemischt</t>
  </si>
  <si>
    <t>Alternative Kapitalanlagen</t>
  </si>
  <si>
    <t>davon Hedgefonds</t>
  </si>
  <si>
    <t>davon Private Equity</t>
  </si>
  <si>
    <t>davon Rohstoffe</t>
  </si>
  <si>
    <t>Strukturierte Produkte</t>
  </si>
  <si>
    <t>Sonstige Kapitalanlagen</t>
  </si>
  <si>
    <t>davon verbriefte Forderungen</t>
  </si>
  <si>
    <t>Total Kapitalanlagen</t>
  </si>
  <si>
    <t>Übrige Aktiven</t>
  </si>
  <si>
    <t>Kapitalanlagen aus anteilgebundener Lebensversicherung</t>
  </si>
  <si>
    <t>Fondsanteilgebundene Lebensversicherung</t>
  </si>
  <si>
    <t>An interne Anlagebestände oder andere Bezugswerte gebundene Lebensversicherung</t>
  </si>
  <si>
    <t>Forderungen aus derivativen Finanzinstrumenten</t>
  </si>
  <si>
    <t>Flüssige Mittel</t>
  </si>
  <si>
    <t>Anteil versicherungstechnische Rückstellungen aus Rückversicherung</t>
  </si>
  <si>
    <t>Direktversicherung: Lebensversicherungsgeschäft (ohne ALV)</t>
  </si>
  <si>
    <t>Direktversicherung: Schadenversicherungsgeschäft</t>
  </si>
  <si>
    <t>Direktversicherung: Krankenversicherungsgeschäft</t>
  </si>
  <si>
    <t>Direktversicherung: Anteilgebundenes Lebensversicherungsgeschäft</t>
  </si>
  <si>
    <t>davon Überschussfonds</t>
  </si>
  <si>
    <t>Aktive Rückversicherung (Retrozessionen) - indirektes Geschäft</t>
  </si>
  <si>
    <t>Forderungen aus dem Versicherungsgeschäft inkl. Depotforderungen</t>
  </si>
  <si>
    <t>Übrige Forderungen</t>
  </si>
  <si>
    <t>Andere Aktiven</t>
  </si>
  <si>
    <t>Total Übrige Aktiven</t>
  </si>
  <si>
    <t>Total Aktiven</t>
  </si>
  <si>
    <t>Verbindlichkeiten</t>
  </si>
  <si>
    <t>Best Estimate der Versicherungsverpflichtungen (Leben): Brutto inkl. anteilgebundene Lebensversicherung</t>
  </si>
  <si>
    <t>davon Einzelgeschäft</t>
  </si>
  <si>
    <t>davon Kollektivgeschäft</t>
  </si>
  <si>
    <t>davon anteilgebundene Lebensversicherung</t>
  </si>
  <si>
    <t>Rückstellungen für vertragliche Überschussbeteiligungen (Leben): Brutto</t>
  </si>
  <si>
    <t>Best Estimate der Versicherungsverpflichtungen (Schaden): Brutto (verdientes Geschäft)</t>
  </si>
  <si>
    <t>Rückstellungen für vertragliche Überschussbeteiligungen (Schaden): Brutto</t>
  </si>
  <si>
    <t>Best Estimate der Versicherungsverpflichtungen (Kranken): Brutto (verdientes Geschäft)</t>
  </si>
  <si>
    <t>Best Estimate der Langzeitverpflichtungen (Kranken): Brutto</t>
  </si>
  <si>
    <t>Rückstellungen für vertragliche Überschussbeteiligungen (Kranken): Brutto</t>
  </si>
  <si>
    <t>Best Estimate der sonstigen Versicherungsverpflichtungen</t>
  </si>
  <si>
    <t>Rückstellungen für Überschussfonds</t>
  </si>
  <si>
    <t>Aktive Rückversicherung (indirektes Geschäft)</t>
  </si>
  <si>
    <t>Mindestbetrag (MVM)</t>
  </si>
  <si>
    <t>Nichtversicherungstechnische Rückstellungen</t>
  </si>
  <si>
    <t>Verzinsliche Verbindlichkeiten</t>
  </si>
  <si>
    <t>Verbindlichkeiten aus derivativen Finanzinstrumenten</t>
  </si>
  <si>
    <t>Depotverbindlichkeiten aus abgegebener Rückversicherung</t>
  </si>
  <si>
    <t>Verbindlichkeiten aus dem Versicherungsgeschäft</t>
  </si>
  <si>
    <t>Nachrangige Verbindlichkeiten</t>
  </si>
  <si>
    <t>Andere Verbindlichkeiten</t>
  </si>
  <si>
    <t>Total Verbindlichkeiten</t>
  </si>
  <si>
    <t>Risikotragendes Kapital (RTK)</t>
  </si>
  <si>
    <t>Differenz marktkonformer Wert der Aktiven und der Verbindlichkeiten</t>
  </si>
  <si>
    <t>Abzüge</t>
  </si>
  <si>
    <t>Nettoaktiven</t>
  </si>
  <si>
    <t>Kernkapital</t>
  </si>
  <si>
    <t>Ergänzendes Kapital</t>
  </si>
  <si>
    <t>RTK</t>
  </si>
  <si>
    <t>Hauptergebnisse</t>
  </si>
  <si>
    <t>Erwartetes versicherungstechnisches Ergebnis</t>
  </si>
  <si>
    <t>Erwartetes finanzielles Ergebnis über risikofrei</t>
  </si>
  <si>
    <t>1-jahres Kreditrisiko</t>
  </si>
  <si>
    <t>1-jahres Marktrisiko (zentriert)</t>
  </si>
  <si>
    <t>1-jahres Versicherungsrisiko (zentriert)</t>
  </si>
  <si>
    <t>Diversifikationseffekt</t>
  </si>
  <si>
    <t>Effekt der Szenarien auf das Zielkapital</t>
  </si>
  <si>
    <t>Effekt der LLPO auf das Zielkapital (nur für Beteiligungsmodell)</t>
  </si>
  <si>
    <t>Effekt der Kapitalkostenrückstellung auf das Zielkapital</t>
  </si>
  <si>
    <t>Diskontierter Nominalwert der an das RTK angerechneten RAK</t>
  </si>
  <si>
    <t>Zusätzliche Effekte auf Zielkapital</t>
  </si>
  <si>
    <t>Zielkapital</t>
  </si>
  <si>
    <t>SST-Quotient</t>
  </si>
  <si>
    <t>Im aktuellen Jahr erwartete Werte</t>
  </si>
  <si>
    <t>Erwartete brutto Prämien (vor Rückversicherung)</t>
  </si>
  <si>
    <t>Erwartete netto Prämien (nach Rückversicherung)</t>
  </si>
  <si>
    <t>Erwartete brutto Jahresschäden (vor Rückversicherung)</t>
  </si>
  <si>
    <t>Erwartete netto Jahresschäden (nach Rückversicherung)</t>
  </si>
  <si>
    <t>Erwartete Kosten</t>
  </si>
  <si>
    <t>Marktrisiko (Expected Shortfall Werte)</t>
  </si>
  <si>
    <t>Marktrisiko (alle Risikofaktoren)</t>
  </si>
  <si>
    <t>Diversifikationseffekte Marktrisiko</t>
  </si>
  <si>
    <t>Marktrisiko der Zinsen</t>
  </si>
  <si>
    <t>davon Marktrisiko der Zinsen in CHF</t>
  </si>
  <si>
    <t>davon Marktrisiko der Zinsen in EUR</t>
  </si>
  <si>
    <t>davon Marktrisiko der Zinsen in USD</t>
  </si>
  <si>
    <t>davon Marktrisiko der Zinsen in GBP</t>
  </si>
  <si>
    <t>Marktrisiko der Spreads</t>
  </si>
  <si>
    <t>Marktrisiko der Währungskurse</t>
  </si>
  <si>
    <t>Marktrisiko der Aktien</t>
  </si>
  <si>
    <t>Marktrisiko der Immobilien</t>
  </si>
  <si>
    <t>Marktrisiko der Hedgefonds</t>
  </si>
  <si>
    <t>Marktrisiko der Private Equity</t>
  </si>
  <si>
    <t>Marktrisiko der Beteiligungen</t>
  </si>
  <si>
    <t>Marktrisiko (andere)</t>
  </si>
  <si>
    <t>Weitere Marktrisiken 1</t>
  </si>
  <si>
    <t>Weitere Marktrisiken 2</t>
  </si>
  <si>
    <t>Szenarien</t>
  </si>
  <si>
    <t>S1.1 Weltweite Rezession</t>
  </si>
  <si>
    <t>S1.2 Weltweite Depression</t>
  </si>
  <si>
    <t>S1.3 Immobilienkrise in der Schweiz</t>
  </si>
  <si>
    <t>S1.4 Stagflation</t>
  </si>
  <si>
    <t>S2.1 Ausfall der Rückversicherer</t>
  </si>
  <si>
    <t>S3.1 Langlebigkeit</t>
  </si>
  <si>
    <t>S3.2 Invalidität</t>
  </si>
  <si>
    <t>S3.3 Storno</t>
  </si>
  <si>
    <t>S3.4 Panik im Stadion</t>
  </si>
  <si>
    <t>S3.5 Industrieunfall</t>
  </si>
  <si>
    <t>S3.6 Betriebsausflug</t>
  </si>
  <si>
    <t>S3.7 Unterreservierung</t>
  </si>
  <si>
    <t>S4.1 Financial Distress</t>
  </si>
  <si>
    <t>S4.2 Pandemie</t>
  </si>
  <si>
    <t>U1.1 Terrorismus</t>
  </si>
  <si>
    <t>U1.2 Immobilienkonzentration</t>
  </si>
  <si>
    <t>U1.3 Konzentrationsszenario</t>
  </si>
  <si>
    <t>Versicherungsrisiko: Lebensgeschäft (Expected-Shortfall, inkl. Zufalls- und Parameterrisiko)</t>
  </si>
  <si>
    <t>Total (Übriges Geschäft und Kollektivgeschäft)</t>
  </si>
  <si>
    <t>Sterblichkeit (q)</t>
  </si>
  <si>
    <t>Langlebigkeit (lambda)</t>
  </si>
  <si>
    <t>Invalidität</t>
  </si>
  <si>
    <t>Reaktivierungsrate</t>
  </si>
  <si>
    <t>Übriges Geschäft: Kosten</t>
  </si>
  <si>
    <t>Übriges Geschäft: Storno</t>
  </si>
  <si>
    <t>Optionsausübung</t>
  </si>
  <si>
    <t>Kollektivgeschäft: Kosten</t>
  </si>
  <si>
    <t>Kollektivgeschäft: Storno</t>
  </si>
  <si>
    <t>Versicherungsrisiko: Schadengeschäft (Expected-Shortfall, inkl. Zufalls- und Parameterrisiko)</t>
  </si>
  <si>
    <t>Total 1-jahres Versicherungsrisiko Schadengeschäft (zentriert)</t>
  </si>
  <si>
    <t>Total 1-jahres Versicherungsrisiko Schadengeschäft (zentriert, ohne IE3 Szenarien)</t>
  </si>
  <si>
    <t>Rückstellungsrisiko</t>
  </si>
  <si>
    <t>Diskontierter erwarteter Schadenaufwand Normalschäden</t>
  </si>
  <si>
    <t>Diskontierter erwarteter Schadenaufwand Grossschäden exkl. Naturkatastrophen</t>
  </si>
  <si>
    <t>Diskontierter erwarteter Schadenaufwand Naturkatastrophen</t>
  </si>
  <si>
    <t>Zentriertes Neuschadenrisiko</t>
  </si>
  <si>
    <t>davon zentriertes Neuschadenrisiko Normalschäden</t>
  </si>
  <si>
    <t>davon zentriertes Neuschadenrisiko Grossschäden exkl. Naturkatastrophen</t>
  </si>
  <si>
    <t>davon zentriertes Neuschadenrisiko Naturkatastrophen</t>
  </si>
  <si>
    <t>Zentriertes URR-Risiko (netto)</t>
  </si>
  <si>
    <t>Weitere Versicherungsrisiken aus dem Schadengeschäft (zentriert)</t>
  </si>
  <si>
    <t>Variationskoeffizient der Rückstellungsrisiken</t>
  </si>
  <si>
    <t>Variationskoeffizient der Neuschadenrisiken Normalschäden</t>
  </si>
  <si>
    <t>Versicherungsrisiko: Krankenversicherung (Expected-Shortfall und erwartete Werte)</t>
  </si>
  <si>
    <t>Total 1-jahres Versicherungsrisiko Krankengeschäft (zentriert)</t>
  </si>
  <si>
    <t>Total 1-jahres Versicherungsrisiko Krankengeschäft (zentriert, ohne Szenarien)</t>
  </si>
  <si>
    <t>Versicherungsrisiko Einzelkranken: Total</t>
  </si>
  <si>
    <t>Versicherungsrisiko Einzelkranken: LZV-Risiko</t>
  </si>
  <si>
    <t>davon Sterblichkeit</t>
  </si>
  <si>
    <t>davon Storno</t>
  </si>
  <si>
    <t>davon Verwaltungskosten</t>
  </si>
  <si>
    <t>davon Leistungen</t>
  </si>
  <si>
    <t>Versicherungsrisiko Einzelkranken: CY-Risiko</t>
  </si>
  <si>
    <t>Versicherungsrisiko Kollektivtaggeld</t>
  </si>
  <si>
    <t>Kollektivtaggeld: Erwartete Prämien (brutto)</t>
  </si>
  <si>
    <t>Kollektivtaggeld: Erwartete Leistungen (brutto)</t>
  </si>
  <si>
    <t>Einzelkranken: Anzahl Versicherte (Kopfzählung)</t>
  </si>
  <si>
    <t>Kreditrisiko</t>
  </si>
  <si>
    <t>Kreditrisiko der Hypotheken und non-agency Verbriefungen</t>
  </si>
  <si>
    <t>Kreditrisiko des Resttermes</t>
  </si>
  <si>
    <t>Kreditrisiko aus dem stochastischen Modell</t>
  </si>
  <si>
    <t>davon Defaultrisiko</t>
  </si>
  <si>
    <t>davon Migrationsrisiko</t>
  </si>
  <si>
    <t>Festverzinsliche Wertpapiere: Ratingaufteilung</t>
  </si>
  <si>
    <t>Staatsanleihen AA- und höher</t>
  </si>
  <si>
    <t>Staatsanleihen A- bis und mit A+</t>
  </si>
  <si>
    <t>Staatsanleihen BBB- bis und mit BBB+</t>
  </si>
  <si>
    <t>Staatsanleihen tiefer als BBB- und kein Rating</t>
  </si>
  <si>
    <t>Unternehmensanleihen AA- und höher</t>
  </si>
  <si>
    <t>Unternehmensanleihen A- bis und mit A+</t>
  </si>
  <si>
    <t>Unternehmensanleihen BBB- bis und mit BBB+</t>
  </si>
  <si>
    <t>Unternehmensanleihen tiefer als BBB- und kein Rating</t>
  </si>
  <si>
    <t>Sonstige Anleihen AA- und höher</t>
  </si>
  <si>
    <t>Sonstige Anleihen A- bis und mit A+</t>
  </si>
  <si>
    <t>Sonstige Anleihen BBB- bis und mit BBB+</t>
  </si>
  <si>
    <t>Sonstige Anleihen tiefer als BBB- und kein Rating</t>
  </si>
  <si>
    <t>Duration (Fisher-Weil)</t>
  </si>
  <si>
    <t>Marktwert festverzinsliche Kapitalanlagen</t>
  </si>
  <si>
    <t>Duration festverzinsliche Kapitalanlagen [Jahre]</t>
  </si>
  <si>
    <t>Best Estimate Versicherungsverpflichtungen</t>
  </si>
  <si>
    <t>Duration der Versicherungsverpflichtungen [Jahre]</t>
  </si>
  <si>
    <t>Nr.</t>
  </si>
  <si>
    <t>1)</t>
  </si>
  <si>
    <t>101100000MCV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</si>
  <si>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</si>
  <si>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</si>
  <si>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</si>
  <si>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</si>
  <si>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</si>
  <si>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</si>
  <si>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</si>
  <si>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</si>
  <si>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</si>
  <si>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</si>
  <si>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</si>
  <si>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101200000MCV</t>
  </si>
  <si>
    <t>13)</t>
  </si>
  <si>
    <t>101200100MCV</t>
  </si>
  <si>
    <t>14)</t>
  </si>
  <si>
    <t>15)</t>
  </si>
  <si>
    <t>16)</t>
  </si>
  <si>
    <t>101200200MCV</t>
  </si>
  <si>
    <t>17)</t>
  </si>
  <si>
    <t>18)</t>
  </si>
  <si>
    <t>19)</t>
  </si>
  <si>
    <t>101300000MCV</t>
  </si>
  <si>
    <t>20)</t>
  </si>
  <si>
    <t>101300100MCV</t>
  </si>
  <si>
    <t>21)</t>
  </si>
  <si>
    <t>22)</t>
  </si>
  <si>
    <t>23)</t>
  </si>
  <si>
    <t>101300200MCV</t>
  </si>
  <si>
    <t>24)</t>
  </si>
  <si>
    <t>25)</t>
  </si>
  <si>
    <t>101300300MCV</t>
  </si>
  <si>
    <t>26)</t>
  </si>
  <si>
    <t>101300400MCV</t>
  </si>
  <si>
    <t>27)</t>
  </si>
  <si>
    <t>101310000MCV</t>
  </si>
  <si>
    <t>28)</t>
  </si>
  <si>
    <t>101400000MCV</t>
  </si>
  <si>
    <t>29)</t>
  </si>
  <si>
    <t>30)</t>
  </si>
  <si>
    <t>101410000MCV</t>
  </si>
  <si>
    <t>31)</t>
  </si>
  <si>
    <t>32)</t>
  </si>
  <si>
    <t>101500000MCV</t>
  </si>
  <si>
    <t>33)</t>
  </si>
  <si>
    <t>34)</t>
  </si>
  <si>
    <t>35)</t>
  </si>
  <si>
    <t>36)</t>
  </si>
  <si>
    <t>37)</t>
  </si>
  <si>
    <t>38)</t>
  </si>
  <si>
    <t>39)</t>
  </si>
  <si>
    <t>101600000MCV</t>
  </si>
  <si>
    <t>40)</t>
  </si>
  <si>
    <t>101600100MCV</t>
  </si>
  <si>
    <t>41)</t>
  </si>
  <si>
    <t>101600200MCV</t>
  </si>
  <si>
    <t>42)</t>
  </si>
  <si>
    <t>101600300MCV</t>
  </si>
  <si>
    <t>43)</t>
  </si>
  <si>
    <t>101700000MCV</t>
  </si>
  <si>
    <t>44)</t>
  </si>
  <si>
    <t>101710000MCV</t>
  </si>
  <si>
    <t>45)</t>
  </si>
  <si>
    <t>101710100MCV</t>
  </si>
  <si>
    <t>46)</t>
  </si>
  <si>
    <t>101710200MCV</t>
  </si>
  <si>
    <t>47)</t>
  </si>
  <si>
    <t>101710300MCV</t>
  </si>
  <si>
    <t>48)</t>
  </si>
  <si>
    <t>101710400MCV</t>
  </si>
  <si>
    <t>49)</t>
  </si>
  <si>
    <t>101710500MCV</t>
  </si>
  <si>
    <t>50)</t>
  </si>
  <si>
    <t>101710600MCV</t>
  </si>
  <si>
    <t>51)</t>
  </si>
  <si>
    <t>101720000MCV</t>
  </si>
  <si>
    <t>52)</t>
  </si>
  <si>
    <t>101721000MCV</t>
  </si>
  <si>
    <t>53)</t>
  </si>
  <si>
    <t>101722000MCV</t>
  </si>
  <si>
    <t>54)</t>
  </si>
  <si>
    <t>55)</t>
  </si>
  <si>
    <t>56)</t>
  </si>
  <si>
    <t>101723100MCV</t>
  </si>
  <si>
    <t>57)</t>
  </si>
  <si>
    <t>101723200MCV</t>
  </si>
  <si>
    <t>58)</t>
  </si>
  <si>
    <t>101723300MCV</t>
  </si>
  <si>
    <t>59)</t>
  </si>
  <si>
    <t>101730000MCV</t>
  </si>
  <si>
    <t>60)</t>
  </si>
  <si>
    <t>61)</t>
  </si>
  <si>
    <t>62)</t>
  </si>
  <si>
    <t>101740000MCV</t>
  </si>
  <si>
    <t>63)</t>
  </si>
  <si>
    <t>101741000MCV</t>
  </si>
  <si>
    <t>64)</t>
  </si>
  <si>
    <t>101741100MCV</t>
  </si>
  <si>
    <t>65)</t>
  </si>
  <si>
    <t>101741200MCV</t>
  </si>
  <si>
    <t>66)</t>
  </si>
  <si>
    <t>101741300MCV</t>
  </si>
  <si>
    <t>67)</t>
  </si>
  <si>
    <t>101741400MCV</t>
  </si>
  <si>
    <t>68)</t>
  </si>
  <si>
    <t>101742100MCV</t>
  </si>
  <si>
    <t>69)</t>
  </si>
  <si>
    <t>101000000MCV</t>
  </si>
  <si>
    <t>70)</t>
  </si>
  <si>
    <t>102000000MCV</t>
  </si>
  <si>
    <t>71)</t>
  </si>
  <si>
    <t>102100000MCV</t>
  </si>
  <si>
    <t>72)</t>
  </si>
  <si>
    <t>102200000MCV</t>
  </si>
  <si>
    <t>73)</t>
  </si>
  <si>
    <t>74)</t>
  </si>
  <si>
    <t xml:space="preserve">102200020 &amp; 102200030 </t>
  </si>
  <si>
    <t>75)</t>
  </si>
  <si>
    <t>76)</t>
  </si>
  <si>
    <t>77)</t>
  </si>
  <si>
    <t>78)</t>
  </si>
  <si>
    <t>102200060 &amp; 102200080 &amp; 102200090 &amp; 102200100 &amp; 102200110 &amp; 102200120 &amp; 102200130</t>
  </si>
  <si>
    <t>79)</t>
  </si>
  <si>
    <t>103000000MCV</t>
  </si>
  <si>
    <t>80)</t>
  </si>
  <si>
    <t>103000100MCV</t>
  </si>
  <si>
    <t>81)</t>
  </si>
  <si>
    <t>103000200MCV</t>
  </si>
  <si>
    <t>82)</t>
  </si>
  <si>
    <t>103000300MCV</t>
  </si>
  <si>
    <t>83)</t>
  </si>
  <si>
    <t>103000400MCV</t>
  </si>
  <si>
    <t>84)</t>
  </si>
  <si>
    <t>103000500MCV</t>
  </si>
  <si>
    <t>85)</t>
  </si>
  <si>
    <t>103000600MCV</t>
  </si>
  <si>
    <t>86)</t>
  </si>
  <si>
    <t>104000000MCV</t>
  </si>
  <si>
    <t>87)</t>
  </si>
  <si>
    <t>105000000MCV</t>
  </si>
  <si>
    <t>88)</t>
  </si>
  <si>
    <t>105000100MCV</t>
  </si>
  <si>
    <t>89)</t>
  </si>
  <si>
    <t>105000200MCV</t>
  </si>
  <si>
    <t>90)</t>
  </si>
  <si>
    <t>105000300MCV</t>
  </si>
  <si>
    <t>91)</t>
  </si>
  <si>
    <t>92)</t>
  </si>
  <si>
    <t>106101000BE</t>
  </si>
  <si>
    <t>93)</t>
  </si>
  <si>
    <t>94)</t>
  </si>
  <si>
    <t>106102000BE</t>
  </si>
  <si>
    <t>95)</t>
  </si>
  <si>
    <t>106201000BE</t>
  </si>
  <si>
    <t>96)</t>
  </si>
  <si>
    <t>97)</t>
  </si>
  <si>
    <t>98)</t>
  </si>
  <si>
    <t>99)</t>
  </si>
  <si>
    <t>106202000BE</t>
  </si>
  <si>
    <t>100)</t>
  </si>
  <si>
    <t>101)</t>
  </si>
  <si>
    <t>106203000BE</t>
  </si>
  <si>
    <t>102)</t>
  </si>
  <si>
    <t>103)</t>
  </si>
  <si>
    <t>104)</t>
  </si>
  <si>
    <t>106204000BE</t>
  </si>
  <si>
    <t>105)</t>
  </si>
  <si>
    <t>106301000BE</t>
  </si>
  <si>
    <t>106)</t>
  </si>
  <si>
    <t>106302000BE</t>
  </si>
  <si>
    <t>107)</t>
  </si>
  <si>
    <t>107000000MCV</t>
  </si>
  <si>
    <t>108)</t>
  </si>
  <si>
    <t>109)</t>
  </si>
  <si>
    <t>107000100 &amp; 107000300</t>
  </si>
  <si>
    <t>110)</t>
  </si>
  <si>
    <t>108000000MCV</t>
  </si>
  <si>
    <t>111)</t>
  </si>
  <si>
    <t>109000000MCV</t>
  </si>
  <si>
    <t>112)</t>
  </si>
  <si>
    <t>110000000MCV</t>
  </si>
  <si>
    <t>113)</t>
  </si>
  <si>
    <t>114)</t>
  </si>
  <si>
    <t>115)</t>
  </si>
  <si>
    <t>116)</t>
  </si>
  <si>
    <t>117)</t>
  </si>
  <si>
    <t>118)</t>
  </si>
  <si>
    <t>119)</t>
  </si>
  <si>
    <t>120)</t>
  </si>
  <si>
    <t>111000000MCV</t>
  </si>
  <si>
    <t>121)</t>
  </si>
  <si>
    <t>112000000MCV</t>
  </si>
  <si>
    <t>122)</t>
  </si>
  <si>
    <t>123)</t>
  </si>
  <si>
    <t>124)</t>
  </si>
  <si>
    <t>113000000MCV</t>
  </si>
  <si>
    <t>125)</t>
  </si>
  <si>
    <t>114000000MCV</t>
  </si>
  <si>
    <t>126)</t>
  </si>
  <si>
    <t>127)</t>
  </si>
  <si>
    <t>128)</t>
  </si>
  <si>
    <t>129)</t>
  </si>
  <si>
    <t>130)</t>
  </si>
  <si>
    <t>131)</t>
  </si>
  <si>
    <t>100000000MCV</t>
  </si>
  <si>
    <t>132)</t>
  </si>
  <si>
    <t>201'000'000</t>
  </si>
  <si>
    <t>133)</t>
  </si>
  <si>
    <t>201101000BE</t>
  </si>
  <si>
    <t>134)</t>
  </si>
  <si>
    <t>20111010000 &amp; 201120100000 &amp; 201130100000</t>
  </si>
  <si>
    <t>135)</t>
  </si>
  <si>
    <t>136)</t>
  </si>
  <si>
    <t>137)</t>
  </si>
  <si>
    <t>138)</t>
  </si>
  <si>
    <t>201150100 &amp; 201150200 &amp; 201150300</t>
  </si>
  <si>
    <t>139)</t>
  </si>
  <si>
    <t>140)</t>
  </si>
  <si>
    <t>141)</t>
  </si>
  <si>
    <t>142)</t>
  </si>
  <si>
    <t>201102000BE</t>
  </si>
  <si>
    <t>143)</t>
  </si>
  <si>
    <t>201201000BE</t>
  </si>
  <si>
    <t>144)</t>
  </si>
  <si>
    <t>145)</t>
  </si>
  <si>
    <t>146)</t>
  </si>
  <si>
    <t>147)</t>
  </si>
  <si>
    <t>148)</t>
  </si>
  <si>
    <t>149)</t>
  </si>
  <si>
    <t>150)</t>
  </si>
  <si>
    <t>151)</t>
  </si>
  <si>
    <t>201203000BE</t>
  </si>
  <si>
    <t>152)</t>
  </si>
  <si>
    <t>153)</t>
  </si>
  <si>
    <t>154)</t>
  </si>
  <si>
    <t>155)</t>
  </si>
  <si>
    <t>201202000BE</t>
  </si>
  <si>
    <t>156)</t>
  </si>
  <si>
    <t>157)</t>
  </si>
  <si>
    <t>158)</t>
  </si>
  <si>
    <t>159)</t>
  </si>
  <si>
    <t>160)</t>
  </si>
  <si>
    <t>161)</t>
  </si>
  <si>
    <t>162)</t>
  </si>
  <si>
    <t>163)</t>
  </si>
  <si>
    <t>164)</t>
  </si>
  <si>
    <t>165)</t>
  </si>
  <si>
    <t>201204000BE</t>
  </si>
  <si>
    <t>166)</t>
  </si>
  <si>
    <t>167)</t>
  </si>
  <si>
    <t>168)</t>
  </si>
  <si>
    <t>169)</t>
  </si>
  <si>
    <t>170)</t>
  </si>
  <si>
    <t>171)</t>
  </si>
  <si>
    <t>172)</t>
  </si>
  <si>
    <t>202020000BE</t>
  </si>
  <si>
    <t>173)</t>
  </si>
  <si>
    <t>220000000MCV</t>
  </si>
  <si>
    <t>174)</t>
  </si>
  <si>
    <t>203000000MCV</t>
  </si>
  <si>
    <t>175)</t>
  </si>
  <si>
    <t>176)</t>
  </si>
  <si>
    <t>177)</t>
  </si>
  <si>
    <t>203000100 &amp; 203000300 &amp; 203100300</t>
  </si>
  <si>
    <t>178)</t>
  </si>
  <si>
    <t>204000000MCV</t>
  </si>
  <si>
    <t>179)</t>
  </si>
  <si>
    <t>205000000MCV</t>
  </si>
  <si>
    <t>180)</t>
  </si>
  <si>
    <t>205000100MCV</t>
  </si>
  <si>
    <t>181)</t>
  </si>
  <si>
    <t>205000200MCV</t>
  </si>
  <si>
    <t>182)</t>
  </si>
  <si>
    <t>205000300MCV</t>
  </si>
  <si>
    <t>183)</t>
  </si>
  <si>
    <t>205000400MCV</t>
  </si>
  <si>
    <t>184)</t>
  </si>
  <si>
    <t>205000500MCV</t>
  </si>
  <si>
    <t>185)</t>
  </si>
  <si>
    <t>205000600MCV</t>
  </si>
  <si>
    <t>186)</t>
  </si>
  <si>
    <t>206000000MCV</t>
  </si>
  <si>
    <t>187)</t>
  </si>
  <si>
    <t>207000000MCV</t>
  </si>
  <si>
    <t>188)</t>
  </si>
  <si>
    <t>207300200XXX</t>
  </si>
  <si>
    <t>189)</t>
  </si>
  <si>
    <t>207000000 - 207300200</t>
  </si>
  <si>
    <t>190)</t>
  </si>
  <si>
    <t>208000000MCV</t>
  </si>
  <si>
    <t>191)</t>
  </si>
  <si>
    <t>192)</t>
  </si>
  <si>
    <t>193)</t>
  </si>
  <si>
    <t>209000000MCV</t>
  </si>
  <si>
    <t>194)</t>
  </si>
  <si>
    <t>195)</t>
  </si>
  <si>
    <t>209000100 &amp; 209000200 &amp; 209000300 &amp; 209000500</t>
  </si>
  <si>
    <t>196)</t>
  </si>
  <si>
    <t>210000000MCV</t>
  </si>
  <si>
    <t>197)</t>
  </si>
  <si>
    <t>198)</t>
  </si>
  <si>
    <t>199)</t>
  </si>
  <si>
    <t>200)</t>
  </si>
  <si>
    <t>201)</t>
  </si>
  <si>
    <t>202)</t>
  </si>
  <si>
    <t>203)</t>
  </si>
  <si>
    <t>204)</t>
  </si>
  <si>
    <t>205)</t>
  </si>
  <si>
    <t>206)</t>
  </si>
  <si>
    <t>207)</t>
  </si>
  <si>
    <t>208)</t>
  </si>
  <si>
    <t>209)</t>
  </si>
  <si>
    <t>210)</t>
  </si>
  <si>
    <t>200000000MCV</t>
  </si>
  <si>
    <t>211)</t>
  </si>
  <si>
    <t>Staffelrechnung</t>
  </si>
  <si>
    <t>Id EHP-AVO-Kontenplan</t>
  </si>
  <si>
    <t>MCV-Kontonummer</t>
  </si>
  <si>
    <t>in % der Total Aktiven</t>
  </si>
  <si>
    <t>1.1 Kapitalanlagen</t>
  </si>
  <si>
    <t>1.1.1 Immobilien</t>
  </si>
  <si>
    <t>Wohnimmobilien</t>
  </si>
  <si>
    <t>Wohnimmobilien: Inland</t>
  </si>
  <si>
    <t>Kommerzielle Liegenschaften</t>
  </si>
  <si>
    <t>Kommerzielle Liegenschaften: Inland</t>
  </si>
  <si>
    <t>Kommerzielle Liegenschaften: Ausland</t>
  </si>
  <si>
    <t>Gemischtgenutzte Immobilien</t>
  </si>
  <si>
    <t>Gemischtgenutzte Immobilien: Inland</t>
  </si>
  <si>
    <t>Gemischtgenutzte Immobilien: Ausland</t>
  </si>
  <si>
    <t>Übrige Immobilien</t>
  </si>
  <si>
    <t>1.1.2 Beteiligungen</t>
  </si>
  <si>
    <t>Beteiligungen an Versicherungsgesellschaften</t>
  </si>
  <si>
    <t>Übrige Beteiligungen</t>
  </si>
  <si>
    <t>1.1.3 Festverzinsliche Wertpapiere</t>
  </si>
  <si>
    <t>Staats- und Zentralbankenanleihen</t>
  </si>
  <si>
    <t>davon Schweizer Kantone und Gemeinden</t>
  </si>
  <si>
    <t>davon andere öffentliche Körperschaften</t>
  </si>
  <si>
    <t>Unternehmensanleihen</t>
  </si>
  <si>
    <t>davon Banken und Effektenhändler</t>
  </si>
  <si>
    <t>Pfandbriefanleihen / Covered Bonds</t>
  </si>
  <si>
    <t>Wandelanleihen</t>
  </si>
  <si>
    <t>Sonstige Anleihen (inkl. Optionsanleihen, supranationale Anleihen)</t>
  </si>
  <si>
    <t>1.1.4 Darlehen</t>
  </si>
  <si>
    <t>Nachrangige Darlehen</t>
  </si>
  <si>
    <t>Policendarlehen</t>
  </si>
  <si>
    <t>Sonstige Darlehen</t>
  </si>
  <si>
    <t>1.1.5 Hypotheken</t>
  </si>
  <si>
    <t>Hypotheken bis 80 % des Verkehrswertes</t>
  </si>
  <si>
    <t>mit festen Zinssätzen</t>
  </si>
  <si>
    <t>mit variablen Zinssätzen</t>
  </si>
  <si>
    <t>Hypotheken mehr als 80 % des Verkehrswertes</t>
  </si>
  <si>
    <t>1.1.6 Aktien</t>
  </si>
  <si>
    <t>Aktien und ähnliche Wertschriften</t>
  </si>
  <si>
    <t>Aktien von Gruppengesellschaften</t>
  </si>
  <si>
    <t>Anlagen an Immobiliengesellschaften</t>
  </si>
  <si>
    <t>1.1.7 Übrige Kapitalanlagen</t>
  </si>
  <si>
    <t>Hedgefonds</t>
  </si>
  <si>
    <t>Private Equity</t>
  </si>
  <si>
    <t>davon Partizipationen (Anteil &lt; 20%)</t>
  </si>
  <si>
    <t>Andere Alternative Kapitalanlagen</t>
  </si>
  <si>
    <t>Private Debt</t>
  </si>
  <si>
    <t>Senior Secured Loans</t>
  </si>
  <si>
    <t>Rohstoffe</t>
  </si>
  <si>
    <t>Insurance-Linked Securities (z.B. Cat Bonds)</t>
  </si>
  <si>
    <t>Andere strukturierte Produkte</t>
  </si>
  <si>
    <t>Verbriefte Forderungen</t>
  </si>
  <si>
    <t>Asset Backed Securities (ABS)</t>
  </si>
  <si>
    <t>Mortgage Backed Securities (MBS)</t>
  </si>
  <si>
    <t>Collateralized Debt Obligations (CDO) und Collateralized Loan Obligations (CLO)</t>
  </si>
  <si>
    <t>Sonstige verbriefte Forderungen</t>
  </si>
  <si>
    <t>Andere Kapitalanlagen (Infrastrukturanlagen, Currency Overlay, u.a.)</t>
  </si>
  <si>
    <t>1.2 Kapitalanlagen aus anteilgebundener Lebensversicherung</t>
  </si>
  <si>
    <t>Festverzinsliche Wertpapiere, Darlehen</t>
  </si>
  <si>
    <t>Alternative Anlagen</t>
  </si>
  <si>
    <t>Übrige Anlagen</t>
  </si>
  <si>
    <t>1.3 Forderungen aus derivativen Finanzinstrumenten</t>
  </si>
  <si>
    <t>Zinsrisikobezogene Instrumente</t>
  </si>
  <si>
    <t>Währungsrisikobezogene Instrumente</t>
  </si>
  <si>
    <t>(Aktien-)Marktrisikobezogene Instrumente</t>
  </si>
  <si>
    <t>Kreditrisikobezogene Instrumente</t>
  </si>
  <si>
    <t>Versicherungsrisikobezogene Instrumente (z.B. Cat Derivate)</t>
  </si>
  <si>
    <t>Übrige derivative Instrumente</t>
  </si>
  <si>
    <t>1.4 Depotforderungen aus übernommener Rückversicherung</t>
  </si>
  <si>
    <t>1.5 Flüssige Mittel</t>
  </si>
  <si>
    <t>Bargeld</t>
  </si>
  <si>
    <t>Bankguthaben</t>
  </si>
  <si>
    <t>Forderungen aus Geldmarktanlagen</t>
  </si>
  <si>
    <t>1.6 Anteil versicherungstechnische Rückstellungen aus Rückversicherung</t>
  </si>
  <si>
    <t>davon Anteil Rückversicherer (Leben) am Überschussfonds</t>
  </si>
  <si>
    <t>Aktive Rückversicherung: Lebensversicherungsgeschäft (ohne ALV)</t>
  </si>
  <si>
    <t>Direktversicherung: Schadenversicherungsgeschäft - verdientes Geschäft</t>
  </si>
  <si>
    <t>Anteil Rückversicherer (Schaden) am Überschussfonds</t>
  </si>
  <si>
    <t>davon Anteil Rückversicherer (Kranken) am Überschussfonds</t>
  </si>
  <si>
    <t>Aktive Rückversicherung: Schadenversicherungsgeschäft</t>
  </si>
  <si>
    <t>Aktive Rückversicherung (Schaden) - verdientes Geschäft</t>
  </si>
  <si>
    <t>Aktive Rückversicherung: Krankenversicherungsgeschäft</t>
  </si>
  <si>
    <t>Aktive Rückversicherung: Anteilgebundenes Lebensversicherungsgeschäft</t>
  </si>
  <si>
    <t>1.7 Sachanlagen</t>
  </si>
  <si>
    <t>Betriebsliegenschaften</t>
  </si>
  <si>
    <t>Sonstige Sachanlagen</t>
  </si>
  <si>
    <t>1.8 Aktivierte Abschlusskosten</t>
  </si>
  <si>
    <t>1.9 Immaterielle Vermögenswerte</t>
  </si>
  <si>
    <t>1.10 Forderungen aus dem Versicherungsgeschäft</t>
  </si>
  <si>
    <t>Forderungen gegenüber Versicherungs- und Rückversicherungsgesellschaften</t>
  </si>
  <si>
    <t>Forderungen gegenüber Versicherungsgesellschaften: abgegebene</t>
  </si>
  <si>
    <t>Forderungen gegenüber Versicherungsgesellschaften: übernommene</t>
  </si>
  <si>
    <t>Forderungen gegenüber Versicherungsgesellschaften: übrige</t>
  </si>
  <si>
    <t>Sonstige Forderungen aus Versicherungs- und Rückversicherungstätigkeit</t>
  </si>
  <si>
    <t>Sonstige Depotforderungen</t>
  </si>
  <si>
    <t>1.11 Übrige Forderungen</t>
  </si>
  <si>
    <t>1.12 Sonstige Aktiven</t>
  </si>
  <si>
    <t>Erhaltene Garantien</t>
  </si>
  <si>
    <t>Sonstige Vermögenswerte</t>
  </si>
  <si>
    <t>1.13 Nicht einbezahltes Grundkapital</t>
  </si>
  <si>
    <t>1.14 Aktive Rechnungsabgrenzungen</t>
  </si>
  <si>
    <t>Vorausbezahlte Versicherungsleistungen</t>
  </si>
  <si>
    <t>Abgegrenzte Zinsen und Mieten</t>
  </si>
  <si>
    <t>Latente Steuerforderungen</t>
  </si>
  <si>
    <t>Sonstige Rechnungsabgrenzungsposten</t>
  </si>
  <si>
    <t>Total übrige Aktiven</t>
  </si>
  <si>
    <t>1.15 Total Aktiven</t>
  </si>
  <si>
    <t>2.1 Bestmöglicher Schätzwert der Versicherungsverpflichtungen</t>
  </si>
  <si>
    <t>Best Estimate der Versicherungsverpflichtungen (Leben): Brutto</t>
  </si>
  <si>
    <t>Einzelgeschäft</t>
  </si>
  <si>
    <t>Kollektivgeschäft</t>
  </si>
  <si>
    <t>Schwankungsrückstellungen und weitere statutarische Rückstellungen (Leben): Brutto</t>
  </si>
  <si>
    <t>Best Estimate der sonstigen Versicherungsverpflichtungen (Leben): Brutto</t>
  </si>
  <si>
    <t>davon Zillmerabschlag (Leben): Brutto</t>
  </si>
  <si>
    <t>Rückstellungen für Überschussfonds (Leben): Brutto</t>
  </si>
  <si>
    <t>davon Best Estimate der Verpflichtungen des UVG-Bestandes: Brutto</t>
  </si>
  <si>
    <t>Schwankungsrückstellungen und weitere statutarische Rückstellungen (Schaden): Brutto</t>
  </si>
  <si>
    <t>Best Estimate der sonstigen Versicherungsverpflichtungen (Schaden): Brutto</t>
  </si>
  <si>
    <t>Rückstellungen für Überschussfonds (Schaden): Brutto</t>
  </si>
  <si>
    <t>Aktive Rückversicherung: Best Estimate der sonstigen Versicherungsverpflichtungen (Schaden)</t>
  </si>
  <si>
    <t>Best Estimate der Versicherungsverpflichtungen Einzelkranken (ADISD02100 - ADISD02400): Brutto</t>
  </si>
  <si>
    <t>Best Estimate der Versicherungsverpflichtungen Kollektivtaggeld (ADISD02500): Brutto</t>
  </si>
  <si>
    <t>Best Estimate der Langzeitverpflichtungen (Kranken) (ADISD02100 - ADISD02400): Brutto</t>
  </si>
  <si>
    <t>Schwankungsrückstellungen und weitere statutarische Rückstellungen (Kranken): Brutto</t>
  </si>
  <si>
    <t>Best Estimate der sonstigen Versicherungsverpflichtungen (Kranken): Brutto</t>
  </si>
  <si>
    <t>Rückstellungen für Überschussfonds (Kranken): Brutto</t>
  </si>
  <si>
    <t>2.2 Bestmöglicher Schätzwert der Versicherungsverpflichtungen für anteilgebundene Lebensversicherung</t>
  </si>
  <si>
    <t>Fondsanteilgebundene Lebensversicherung (A 2.1 - A 2.3 &amp; A 6.1)</t>
  </si>
  <si>
    <t>davon Optionen und Garantien</t>
  </si>
  <si>
    <t>An interne Anlagebestände oder andere Bezugswerte gebundene Lebensversicherung: Brutto (A 2.4 - A 2.6 &amp; A 6.2)</t>
  </si>
  <si>
    <t>Schwankungsrückstellungen für anteilgebundene Lebensversicherungen direktes Geschäft: Brutto</t>
  </si>
  <si>
    <t>Mindestbetrag</t>
  </si>
  <si>
    <t>2.3 Nichtversicherungstechnische Rückstellungen</t>
  </si>
  <si>
    <t>Rückstellungen für Personalvorsorge</t>
  </si>
  <si>
    <t xml:space="preserve">Finanzielle Rückstellungen </t>
  </si>
  <si>
    <t xml:space="preserve">Sonstige Rückstellungen </t>
  </si>
  <si>
    <t>2.4 Verzinsliche Verbindlichkeiten</t>
  </si>
  <si>
    <t>2.5. Verbindlichkeiten aus derivativen Finanzinstrumenten</t>
  </si>
  <si>
    <t>Versicherungsbezogene Instrumente (z.B. Cat Derivate)</t>
  </si>
  <si>
    <t>2.6 Depotverbindlichkeiten aus abgegebener Rückversicherung</t>
  </si>
  <si>
    <t>2.7 Verbindlichkeiten aus dem Versicherungsgeschäft</t>
  </si>
  <si>
    <t>Sonstige Depotverbindlichkeiten</t>
  </si>
  <si>
    <t>Sonstige Verbindlichkeiten aus dem Versicherungsgeschäft</t>
  </si>
  <si>
    <t>2.8 Sonstige Passiven</t>
  </si>
  <si>
    <t>Gegebene Garantien, Bürgschaften</t>
  </si>
  <si>
    <t>Sonstige Verbindlichkeiten</t>
  </si>
  <si>
    <t>2.9. Passive Rechnungsabgrenzungen</t>
  </si>
  <si>
    <t>Latente Steuerverpflichtungen</t>
  </si>
  <si>
    <t>2.10 Nachrangige Verbindlichkeiten</t>
  </si>
  <si>
    <t>Unbefristete nachrangige Verbindlichkeiten (ohne Abschreibungs- und Wandlungscharakter)</t>
  </si>
  <si>
    <t>Andere unbefristete nachrangige Verbindlichkeiten (ohne Abschreibungs- und Wandlungscharakter)</t>
  </si>
  <si>
    <t>Unbefristete nachrangige Verbindlichkeiten - Abschreibungs- und Wandlungsinstrumente</t>
  </si>
  <si>
    <t>Andere Abschreibungs- und Wandlungsinstrumente</t>
  </si>
  <si>
    <t>Befristete nachrangige Verbindlichkeiten</t>
  </si>
  <si>
    <t>Andere befristete nachrangige Verbindlichkeiten</t>
  </si>
  <si>
    <t>Differenz</t>
  </si>
  <si>
    <t>31.12.2024</t>
  </si>
  <si>
    <t>Marktkonformer Wert in Mio. SST-Währung</t>
  </si>
  <si>
    <t>Angaben in Mio. SST-Währung</t>
  </si>
  <si>
    <t>Marktkonformer Wert in Mio. CHF</t>
  </si>
  <si>
    <t>Wohnimmobilien: Ausland</t>
  </si>
  <si>
    <t>Direktversicherung: Schadenversicherungsgeschäft - unverdientes Geschäft</t>
  </si>
  <si>
    <t>Aktive Rückversicherung (Schaden) - unverdientes Geschäft</t>
  </si>
  <si>
    <t>Forderungen gegenüber Versicherungsnehmerinnen und Versicherungsnehmern, Vermittlerinnen und Vermittlern</t>
  </si>
  <si>
    <t>Best Estimate der Versicherungsverpflichtungen (Schaden): Brutto - verdientes Geschäft</t>
  </si>
  <si>
    <t>Best Estimate der Versicherungsverpflichtungen (Schaden): Brutto - unverdientes Geschäft</t>
  </si>
  <si>
    <t>Aktive Rückversicherung: Best Estimate der Versicherungsverpflichtungen (Schaden) - verdientes Geschäft</t>
  </si>
  <si>
    <t>Aktive Rückversicherung: Best Estimate der Versicherungsverpflichtungen (Schaden) - unverdientes Geschäft</t>
  </si>
  <si>
    <t>Best Estimate der Versicherungsverpflichtungen (Kranken): Brutto - verdientes Geschäft</t>
  </si>
  <si>
    <t>Best Estimate des unverdienten Geschäfts Kollektivtaggeld (ADISD02500): Brutto</t>
  </si>
  <si>
    <t>Tier 2-RAK - im SST angerechnet</t>
  </si>
  <si>
    <t>Tier 2-RAK - im SST nicht angerechnet</t>
  </si>
  <si>
    <t>Tier 1-RAK - Abschreibungsinstrument - im SST angerechnet</t>
  </si>
  <si>
    <t>Tier 1-RAK - Wandlungsinstrument - im SST angerechnet</t>
  </si>
  <si>
    <t>Tier 1-RAK - Abschreibungs- und Wandlungsinstrument - im SST nicht angerechnet</t>
  </si>
  <si>
    <t>Best Estimate der Versicherungsverpflichtungen (Schaden): Brutto (unverdientes Geschäft)</t>
  </si>
  <si>
    <t>Best Estimate des unverdienten Geschäfts Kollektivtaggeld: Brutto</t>
  </si>
  <si>
    <t>x</t>
  </si>
  <si>
    <t>Tier 1-risikoabsorbierende Kapitalinstrumente (RAK) an das Kernkapital angerechnet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</si>
</sst>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€_-;\-* #,##0.00\ _€_-;_-* &quot;-&quot;??\ _€_-;_-@_-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2D6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4ECF9"/>
      </patternFill>
    </fill>
    <fill>
      <patternFill patternType="solid">
        <fgColor theme="0"/>
        <bgColor indexed="64"/>
      </patternFill>
    </fill>
    <fill>
      <patternFill patternType="solid">
        <fgColor rgb="FFFDE2CE"/>
      </patternFill>
    </fill>
    <fill>
      <patternFill patternType="solid">
        <fgColor rgb="FFD4ECF9"/>
        <bgColor indexed="64"/>
      </patternFill>
    </fill>
    <fill>
      <patternFill patternType="solid">
        <fgColor indexed="9"/>
        <bgColor indexed="64"/>
      </patternFill>
    </fill>
    <fill>
      <patternFill patternType="lightGray"/>
    </fill>
    <fill>
      <patternFill patternType="solid">
        <fgColor rgb="FFD4ECF9"/>
        <bgColor rgb="FF000000"/>
      </patternFill>
    </fill>
    <fill>
      <patternFill patternType="solid">
        <fgColor rgb="FFFDE2CE"/>
        <bgColor indexed="64"/>
      </patternFill>
    </fill>
    <fill>
      <patternFill patternType="lightGray">
        <bgColor rgb="FFFDE2CE"/>
      </patternFill>
    </fill>
  </fills>
  <borders count="2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BFBFBF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2"/>
    <xf numFmtId="0" fontId="1" fillId="0" borderId="0" xfId="3"/>
    <xf numFmtId="164" fontId="5" fillId="0" borderId="0" xfId="3" applyNumberFormat="1" applyFont="1" applyAlignment="1">
      <alignment vertical="center"/>
    </xf>
    <xf numFmtId="164" fontId="1" fillId="0" borderId="0" xfId="3" applyNumberFormat="1" applyAlignment="1">
      <alignment vertical="center"/>
    </xf>
    <xf numFmtId="0" fontId="1" fillId="0" borderId="0" xfId="3" applyAlignment="1">
      <alignment vertical="center"/>
    </xf>
    <xf numFmtId="0" fontId="6" fillId="2" borderId="0" xfId="1" applyFont="1" applyFill="1" applyAlignment="1">
      <alignment horizontal="center"/>
    </xf>
    <xf numFmtId="164" fontId="7" fillId="2" borderId="0" xfId="3" applyNumberFormat="1" applyFont="1" applyFill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2" borderId="0" xfId="1" applyFont="1" applyFill="1"/>
    <xf numFmtId="164" fontId="6" fillId="2" borderId="1" xfId="3" applyNumberFormat="1" applyFont="1" applyFill="1" applyBorder="1" applyAlignment="1">
      <alignment horizontal="left" vertical="center"/>
    </xf>
    <xf numFmtId="164" fontId="7" fillId="3" borderId="0" xfId="3" applyNumberFormat="1" applyFont="1" applyFill="1" applyAlignment="1">
      <alignment horizontal="left" vertical="center"/>
    </xf>
    <xf numFmtId="164" fontId="7" fillId="2" borderId="2" xfId="3" applyNumberFormat="1" applyFont="1" applyFill="1" applyBorder="1" applyAlignment="1">
      <alignment horizontal="left" vertical="center"/>
    </xf>
    <xf numFmtId="0" fontId="1" fillId="0" borderId="3" xfId="1" applyBorder="1"/>
    <xf numFmtId="164" fontId="1" fillId="3" borderId="0" xfId="5" applyNumberFormat="1" applyFont="1" applyFill="1" applyBorder="1" applyAlignment="1">
      <alignment vertical="center"/>
    </xf>
    <xf numFmtId="0" fontId="1" fillId="4" borderId="4" xfId="3" applyFill="1" applyBorder="1" applyAlignment="1">
      <alignment vertical="center"/>
    </xf>
    <xf numFmtId="0" fontId="1" fillId="4" borderId="6" xfId="3" applyFill="1" applyBorder="1" applyAlignment="1">
      <alignment vertical="center"/>
    </xf>
    <xf numFmtId="164" fontId="5" fillId="0" borderId="0" xfId="5" applyNumberFormat="1" applyFont="1" applyBorder="1" applyAlignment="1">
      <alignment horizontal="left" vertical="center"/>
    </xf>
    <xf numFmtId="164" fontId="6" fillId="2" borderId="0" xfId="3" applyNumberFormat="1" applyFont="1" applyFill="1" applyAlignment="1">
      <alignment horizontal="left" vertical="center"/>
    </xf>
    <xf numFmtId="0" fontId="1" fillId="4" borderId="7" xfId="3" applyFill="1" applyBorder="1" applyAlignment="1">
      <alignment vertical="center"/>
    </xf>
    <xf numFmtId="164" fontId="5" fillId="0" borderId="0" xfId="5" applyNumberFormat="1" applyFont="1" applyBorder="1" applyAlignment="1">
      <alignment vertical="center"/>
    </xf>
    <xf numFmtId="164" fontId="1" fillId="0" borderId="0" xfId="5" applyNumberFormat="1" applyFont="1" applyBorder="1" applyAlignment="1">
      <alignment vertical="center"/>
    </xf>
    <xf numFmtId="0" fontId="7" fillId="2" borderId="8" xfId="1" applyFont="1" applyFill="1" applyBorder="1"/>
    <xf numFmtId="164" fontId="7" fillId="2" borderId="5" xfId="3" applyNumberFormat="1" applyFont="1" applyFill="1" applyBorder="1" applyAlignment="1">
      <alignment horizontal="left" vertical="center"/>
    </xf>
    <xf numFmtId="0" fontId="7" fillId="0" borderId="3" xfId="1" applyFont="1" applyBorder="1"/>
    <xf numFmtId="0" fontId="1" fillId="4" borderId="8" xfId="3" applyFill="1" applyBorder="1" applyAlignment="1">
      <alignment vertical="center"/>
    </xf>
    <xf numFmtId="0" fontId="8" fillId="0" borderId="3" xfId="1" applyFont="1" applyBorder="1"/>
    <xf numFmtId="0" fontId="1" fillId="4" borderId="11" xfId="3" applyFill="1" applyBorder="1" applyAlignment="1">
      <alignment vertical="center"/>
    </xf>
    <xf numFmtId="0" fontId="1" fillId="0" borderId="2" xfId="3" applyBorder="1" applyAlignment="1">
      <alignment vertical="center"/>
    </xf>
    <xf numFmtId="0" fontId="6" fillId="2" borderId="0" xfId="1" applyFont="1" applyFill="1"/>
    <xf numFmtId="0" fontId="5" fillId="0" borderId="3" xfId="1" applyFont="1" applyBorder="1"/>
    <xf numFmtId="3" fontId="5" fillId="0" borderId="11" xfId="2" applyNumberFormat="1" applyFont="1" applyBorder="1" applyAlignment="1">
      <alignment horizontal="left" vertical="center"/>
    </xf>
    <xf numFmtId="0" fontId="6" fillId="0" borderId="3" xfId="1" applyFont="1" applyBorder="1"/>
    <xf numFmtId="164" fontId="7" fillId="2" borderId="1" xfId="3" applyNumberFormat="1" applyFont="1" applyFill="1" applyBorder="1" applyAlignment="1">
      <alignment horizontal="left" vertical="center"/>
    </xf>
    <xf numFmtId="3" fontId="5" fillId="0" borderId="11" xfId="2" quotePrefix="1" applyNumberFormat="1" applyFont="1" applyBorder="1" applyAlignment="1">
      <alignment horizontal="left" vertical="top"/>
    </xf>
    <xf numFmtId="0" fontId="1" fillId="4" borderId="12" xfId="3" applyFill="1" applyBorder="1" applyAlignment="1">
      <alignment vertical="center"/>
    </xf>
    <xf numFmtId="0" fontId="9" fillId="0" borderId="0" xfId="1" applyFont="1"/>
    <xf numFmtId="0" fontId="1" fillId="4" borderId="0" xfId="3" applyFill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5" fillId="0" borderId="15" xfId="2" applyFont="1" applyBorder="1" applyAlignment="1">
      <alignment vertical="center"/>
    </xf>
    <xf numFmtId="0" fontId="1" fillId="4" borderId="16" xfId="3" applyFill="1" applyBorder="1" applyAlignment="1">
      <alignment vertical="center"/>
    </xf>
    <xf numFmtId="0" fontId="5" fillId="0" borderId="3" xfId="2" applyFont="1" applyBorder="1"/>
    <xf numFmtId="164" fontId="5" fillId="0" borderId="0" xfId="3" applyNumberFormat="1" applyFont="1"/>
    <xf numFmtId="164" fontId="1" fillId="0" borderId="0" xfId="3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9" fontId="5" fillId="0" borderId="0" xfId="6" applyFont="1" applyFill="1" applyBorder="1" applyAlignment="1">
      <alignment horizontal="left" vertical="top" wrapText="1"/>
    </xf>
    <xf numFmtId="9" fontId="5" fillId="0" borderId="0" xfId="6" applyFont="1" applyFill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1" fontId="5" fillId="0" borderId="18" xfId="0" applyNumberFormat="1" applyFont="1" applyBorder="1" applyAlignment="1">
      <alignment horizontal="right" vertical="center"/>
    </xf>
    <xf numFmtId="9" fontId="5" fillId="0" borderId="18" xfId="6" applyFont="1" applyFill="1" applyBorder="1" applyAlignment="1">
      <alignment vertical="center"/>
    </xf>
    <xf numFmtId="0" fontId="10" fillId="5" borderId="19" xfId="0" applyFont="1" applyFill="1" applyBorder="1" applyAlignment="1">
      <alignment horizontal="left" vertical="center"/>
    </xf>
    <xf numFmtId="3" fontId="10" fillId="5" borderId="19" xfId="0" applyNumberFormat="1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center" vertical="center" wrapText="1"/>
    </xf>
    <xf numFmtId="1" fontId="5" fillId="5" borderId="18" xfId="0" applyNumberFormat="1" applyFont="1" applyFill="1" applyBorder="1" applyAlignment="1">
      <alignment vertical="center" wrapText="1"/>
    </xf>
    <xf numFmtId="3" fontId="5" fillId="5" borderId="18" xfId="0" applyNumberFormat="1" applyFont="1" applyFill="1" applyBorder="1" applyAlignment="1">
      <alignment horizontal="center" vertical="center" wrapText="1"/>
    </xf>
    <xf numFmtId="3" fontId="5" fillId="5" borderId="18" xfId="0" applyNumberFormat="1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vertical="center" wrapText="1"/>
    </xf>
    <xf numFmtId="14" fontId="5" fillId="5" borderId="18" xfId="0" applyNumberFormat="1" applyFont="1" applyFill="1" applyBorder="1" applyAlignment="1">
      <alignment horizontal="center" vertical="center" wrapText="1"/>
    </xf>
    <xf numFmtId="9" fontId="5" fillId="0" borderId="10" xfId="6" applyFont="1" applyFill="1" applyBorder="1" applyAlignment="1">
      <alignment vertical="center"/>
    </xf>
    <xf numFmtId="0" fontId="6" fillId="6" borderId="0" xfId="0" applyFont="1" applyFill="1"/>
    <xf numFmtId="0" fontId="6" fillId="6" borderId="0" xfId="0" applyFont="1" applyFill="1" applyAlignment="1">
      <alignment vertical="center" wrapText="1"/>
    </xf>
    <xf numFmtId="9" fontId="6" fillId="0" borderId="11" xfId="6" applyFont="1" applyFill="1" applyBorder="1" applyAlignment="1">
      <alignment vertical="center"/>
    </xf>
    <xf numFmtId="9" fontId="5" fillId="0" borderId="11" xfId="6" applyFont="1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9" fontId="5" fillId="5" borderId="11" xfId="6" applyFont="1" applyFill="1" applyBorder="1" applyAlignment="1">
      <alignment vertical="center"/>
    </xf>
    <xf numFmtId="9" fontId="6" fillId="0" borderId="20" xfId="6" applyFont="1" applyFill="1" applyBorder="1" applyAlignment="1">
      <alignment vertical="center"/>
    </xf>
    <xf numFmtId="2" fontId="6" fillId="2" borderId="5" xfId="3" applyNumberFormat="1" applyFont="1" applyFill="1" applyBorder="1" applyAlignment="1">
      <alignment horizontal="left" vertical="center"/>
    </xf>
    <xf numFmtId="2" fontId="7" fillId="2" borderId="5" xfId="3" applyNumberFormat="1" applyFont="1" applyFill="1" applyBorder="1" applyAlignment="1">
      <alignment horizontal="left" vertical="center"/>
    </xf>
    <xf numFmtId="2" fontId="5" fillId="0" borderId="0" xfId="3" applyNumberFormat="1" applyFont="1"/>
    <xf numFmtId="2" fontId="1" fillId="0" borderId="0" xfId="3" applyNumberFormat="1"/>
    <xf numFmtId="3" fontId="5" fillId="0" borderId="9" xfId="0" applyNumberFormat="1" applyFont="1" applyBorder="1" applyAlignment="1">
      <alignment horizontal="left" vertical="center"/>
    </xf>
    <xf numFmtId="3" fontId="5" fillId="0" borderId="9" xfId="2" applyNumberFormat="1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3" fontId="5" fillId="0" borderId="3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vertical="center"/>
    </xf>
    <xf numFmtId="3" fontId="5" fillId="0" borderId="3" xfId="2" applyNumberFormat="1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left" vertical="center"/>
    </xf>
    <xf numFmtId="3" fontId="12" fillId="0" borderId="3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3" fontId="5" fillId="8" borderId="3" xfId="0" applyNumberFormat="1" applyFont="1" applyFill="1" applyBorder="1" applyAlignment="1">
      <alignment vertical="center"/>
    </xf>
    <xf numFmtId="3" fontId="5" fillId="8" borderId="3" xfId="0" applyNumberFormat="1" applyFont="1" applyFill="1" applyBorder="1" applyAlignment="1">
      <alignment horizontal="left" vertical="center"/>
    </xf>
    <xf numFmtId="0" fontId="5" fillId="8" borderId="3" xfId="0" applyFont="1" applyFill="1" applyBorder="1" applyAlignment="1">
      <alignment vertical="center"/>
    </xf>
    <xf numFmtId="3" fontId="5" fillId="0" borderId="3" xfId="0" quotePrefix="1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3" fontId="5" fillId="8" borderId="3" xfId="0" quotePrefix="1" applyNumberFormat="1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vertical="center"/>
    </xf>
    <xf numFmtId="3" fontId="12" fillId="8" borderId="3" xfId="0" applyNumberFormat="1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8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14" fontId="6" fillId="0" borderId="3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horizontal="left" vertical="center"/>
    </xf>
    <xf numFmtId="3" fontId="12" fillId="8" borderId="3" xfId="0" applyNumberFormat="1" applyFont="1" applyFill="1" applyBorder="1" applyAlignment="1">
      <alignment horizontal="left" vertical="center"/>
    </xf>
    <xf numFmtId="3" fontId="13" fillId="0" borderId="3" xfId="0" applyNumberFormat="1" applyFont="1" applyBorder="1" applyAlignment="1">
      <alignment horizontal="left" vertical="top"/>
    </xf>
    <xf numFmtId="3" fontId="10" fillId="0" borderId="3" xfId="0" quotePrefix="1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3" fontId="5" fillId="0" borderId="3" xfId="0" quotePrefix="1" applyNumberFormat="1" applyFont="1" applyBorder="1" applyAlignment="1">
      <alignment vertical="center"/>
    </xf>
    <xf numFmtId="3" fontId="12" fillId="0" borderId="3" xfId="2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3" fontId="6" fillId="8" borderId="3" xfId="0" applyNumberFormat="1" applyFont="1" applyFill="1" applyBorder="1" applyAlignment="1">
      <alignment horizontal="left" vertical="center"/>
    </xf>
    <xf numFmtId="0" fontId="10" fillId="8" borderId="3" xfId="0" applyFont="1" applyFill="1" applyBorder="1" applyAlignment="1">
      <alignment vertical="center"/>
    </xf>
    <xf numFmtId="3" fontId="5" fillId="0" borderId="3" xfId="2" applyNumberFormat="1" applyFont="1" applyBorder="1" applyAlignment="1">
      <alignment horizontal="left" vertical="center" wrapText="1"/>
    </xf>
    <xf numFmtId="0" fontId="12" fillId="0" borderId="3" xfId="2" applyFont="1" applyBorder="1" applyAlignment="1">
      <alignment vertical="center"/>
    </xf>
    <xf numFmtId="3" fontId="6" fillId="0" borderId="3" xfId="0" quotePrefix="1" applyNumberFormat="1" applyFont="1" applyBorder="1" applyAlignment="1">
      <alignment vertical="center"/>
    </xf>
    <xf numFmtId="3" fontId="6" fillId="0" borderId="3" xfId="0" quotePrefix="1" applyNumberFormat="1" applyFont="1" applyBorder="1" applyAlignment="1">
      <alignment horizontal="left" vertical="center"/>
    </xf>
    <xf numFmtId="0" fontId="6" fillId="8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3" fontId="5" fillId="0" borderId="22" xfId="0" quotePrefix="1" applyNumberFormat="1" applyFont="1" applyBorder="1" applyAlignment="1">
      <alignment horizontal="left" vertical="center"/>
    </xf>
    <xf numFmtId="0" fontId="10" fillId="0" borderId="22" xfId="0" applyFont="1" applyBorder="1" applyAlignment="1">
      <alignment vertical="center"/>
    </xf>
    <xf numFmtId="164" fontId="6" fillId="2" borderId="0" xfId="3" applyNumberFormat="1" applyFont="1" applyFill="1" applyAlignment="1">
      <alignment horizontal="center" vertical="center" wrapText="1"/>
    </xf>
    <xf numFmtId="164" fontId="5" fillId="0" borderId="10" xfId="0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horizontal="right" vertical="center"/>
    </xf>
    <xf numFmtId="164" fontId="12" fillId="9" borderId="23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11" xfId="6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5" borderId="11" xfId="0" applyNumberFormat="1" applyFont="1" applyFill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5" fillId="0" borderId="14" xfId="2" applyNumberFormat="1" applyFont="1" applyBorder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164" fontId="5" fillId="5" borderId="2" xfId="0" applyNumberFormat="1" applyFont="1" applyFill="1" applyBorder="1" applyAlignment="1">
      <alignment horizontal="right" vertical="center"/>
    </xf>
    <xf numFmtId="164" fontId="5" fillId="5" borderId="0" xfId="0" applyNumberFormat="1" applyFont="1" applyFill="1" applyBorder="1" applyAlignment="1">
      <alignment horizontal="right" vertical="center"/>
    </xf>
    <xf numFmtId="164" fontId="6" fillId="0" borderId="0" xfId="2" applyNumberFormat="1" applyFont="1" applyAlignment="1" applyProtection="1">
      <alignment horizontal="right" vertical="center" wrapText="1"/>
      <protection locked="0"/>
    </xf>
    <xf numFmtId="164" fontId="5" fillId="5" borderId="11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0" xfId="2" applyNumberFormat="1" applyFont="1" applyAlignment="1" applyProtection="1">
      <alignment horizontal="right" vertical="center" wrapText="1"/>
      <protection locked="0"/>
    </xf>
    <xf numFmtId="164" fontId="5" fillId="0" borderId="2" xfId="2" applyNumberFormat="1" applyFont="1" applyBorder="1" applyAlignment="1" applyProtection="1">
      <alignment horizontal="right" vertical="center" wrapText="1"/>
      <protection locked="0"/>
    </xf>
    <xf numFmtId="164" fontId="5" fillId="0" borderId="10" xfId="2" applyNumberFormat="1" applyFont="1" applyBorder="1" applyAlignment="1">
      <alignment horizontal="right" vertical="center"/>
    </xf>
    <xf numFmtId="164" fontId="5" fillId="0" borderId="14" xfId="2" applyNumberFormat="1" applyFont="1" applyBorder="1" applyAlignment="1" applyProtection="1">
      <alignment horizontal="right" vertical="center" wrapText="1"/>
      <protection locked="0"/>
    </xf>
    <xf numFmtId="164" fontId="5" fillId="0" borderId="21" xfId="2" applyNumberFormat="1" applyFont="1" applyBorder="1" applyAlignment="1" applyProtection="1">
      <alignment horizontal="right" vertical="center" wrapText="1"/>
      <protection locked="0"/>
    </xf>
    <xf numFmtId="164" fontId="5" fillId="10" borderId="11" xfId="6" applyNumberFormat="1" applyFont="1" applyFill="1" applyBorder="1" applyAlignment="1">
      <alignment vertical="center"/>
    </xf>
    <xf numFmtId="164" fontId="5" fillId="7" borderId="11" xfId="6" applyNumberFormat="1" applyFont="1" applyFill="1" applyBorder="1" applyAlignment="1">
      <alignment vertical="center"/>
    </xf>
    <xf numFmtId="164" fontId="5" fillId="9" borderId="11" xfId="6" applyNumberFormat="1" applyFont="1" applyFill="1" applyBorder="1" applyAlignment="1">
      <alignment vertical="center"/>
    </xf>
    <xf numFmtId="164" fontId="5" fillId="9" borderId="0" xfId="0" applyNumberFormat="1" applyFont="1" applyFill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164" fontId="6" fillId="0" borderId="17" xfId="0" applyNumberFormat="1" applyFont="1" applyBorder="1" applyAlignment="1">
      <alignment horizontal="right" vertical="center"/>
    </xf>
    <xf numFmtId="164" fontId="1" fillId="4" borderId="4" xfId="3" applyNumberFormat="1" applyFill="1" applyBorder="1" applyAlignment="1">
      <alignment vertical="center"/>
    </xf>
    <xf numFmtId="164" fontId="15" fillId="0" borderId="3" xfId="1" applyNumberFormat="1" applyFont="1" applyBorder="1"/>
    <xf numFmtId="164" fontId="6" fillId="0" borderId="7" xfId="3" applyNumberFormat="1" applyFont="1" applyBorder="1" applyAlignment="1">
      <alignment vertical="center"/>
    </xf>
    <xf numFmtId="164" fontId="7" fillId="0" borderId="3" xfId="1" applyNumberFormat="1" applyFont="1" applyBorder="1"/>
    <xf numFmtId="164" fontId="6" fillId="2" borderId="5" xfId="3" applyNumberFormat="1" applyFont="1" applyFill="1" applyBorder="1" applyAlignment="1">
      <alignment horizontal="left" vertical="center"/>
    </xf>
    <xf numFmtId="164" fontId="6" fillId="0" borderId="11" xfId="3" applyNumberFormat="1" applyFont="1" applyBorder="1" applyAlignment="1">
      <alignment vertical="center"/>
    </xf>
    <xf numFmtId="164" fontId="1" fillId="0" borderId="3" xfId="3" applyNumberFormat="1" applyBorder="1" applyAlignment="1">
      <alignment vertical="center"/>
    </xf>
    <xf numFmtId="164" fontId="2" fillId="0" borderId="9" xfId="5" applyNumberFormat="1" applyFont="1" applyBorder="1" applyAlignment="1">
      <alignment vertical="center"/>
    </xf>
    <xf numFmtId="164" fontId="5" fillId="0" borderId="2" xfId="3" applyNumberFormat="1" applyFont="1" applyBorder="1" applyAlignment="1">
      <alignment vertical="center"/>
    </xf>
    <xf numFmtId="164" fontId="1" fillId="0" borderId="2" xfId="3" applyNumberFormat="1" applyBorder="1" applyAlignment="1">
      <alignment vertical="center"/>
    </xf>
    <xf numFmtId="164" fontId="1" fillId="4" borderId="0" xfId="3" applyNumberFormat="1" applyFill="1" applyAlignment="1">
      <alignment vertical="center"/>
    </xf>
    <xf numFmtId="164" fontId="1" fillId="0" borderId="13" xfId="3" applyNumberFormat="1" applyBorder="1" applyAlignment="1">
      <alignment vertical="center"/>
    </xf>
    <xf numFmtId="164" fontId="1" fillId="4" borderId="6" xfId="3" applyNumberFormat="1" applyFill="1" applyBorder="1" applyAlignment="1">
      <alignment vertical="center"/>
    </xf>
    <xf numFmtId="164" fontId="2" fillId="4" borderId="4" xfId="3" applyNumberFormat="1" applyFont="1" applyFill="1" applyBorder="1" applyAlignment="1">
      <alignment vertical="center"/>
    </xf>
    <xf numFmtId="164" fontId="1" fillId="4" borderId="4" xfId="3" applyNumberFormat="1" applyFont="1" applyFill="1" applyBorder="1" applyAlignment="1">
      <alignment vertical="center"/>
    </xf>
  </cellXfs>
  <cellStyles count="7">
    <cellStyle name="Komma 2" xfId="5" xr:uid="{67DC89B0-BFF9-43F8-9208-E9F1C5F4BB41}"/>
    <cellStyle name="Normal" xfId="0" builtinId="0"/>
    <cellStyle name="Normal 2 2" xfId="2" xr:uid="{04003E65-716E-4D6D-87C9-025C8B2B72DD}"/>
    <cellStyle name="Percent 2" xfId="6" xr:uid="{6129C27E-DC97-415B-9767-BBCA5CD85A7B}"/>
    <cellStyle name="Prozent 2" xfId="4" xr:uid="{A0D8234E-B834-44C4-A1C5-2737FB428466}"/>
    <cellStyle name="Standard 2" xfId="1" xr:uid="{7E64647A-44DD-4F31-BA88-B350391D5CDA}"/>
    <cellStyle name="Standard 2 2" xfId="3" xr:uid="{67909F75-A99E-450C-8C20-DB23668FD87D}"/>
  </cellStyles>
  <dxfs count="0"/>
  <tableStyles count="0" defaultTableStyle="TableStyleMedium2" defaultPivotStyle="PivotStyleLight16"/>
  <colors>
    <mruColors>
      <color rgb="FFFDE2CE"/>
      <color rgb="FFD4E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34E0-E5A7-4A1B-BBD8-505C176F2083}">
  <sheetPr>
    <tabColor rgb="FFD4ECF9"/>
  </sheetPr>
  <dimension ref="A1:F253"/>
  <sheetViews>
    <sheetView showGridLines="0" tabSelected="1" zoomScaleNormal="100" workbookViewId="0"/>
  </sheetViews>
  <sheetFormatPr defaultColWidth="8.85546875" defaultRowHeight="12.6" customHeight="1" x14ac:dyDescent="0.2"/>
  <cols>
    <col min="1" max="1" width="5.5703125" style="1" customWidth="1"/>
    <col min="2" max="2" width="95.85546875" style="1" customWidth="1"/>
    <col min="3" max="3" width="16.85546875" style="48" customWidth="1"/>
    <col min="4" max="4" width="16.85546875" style="49" customWidth="1"/>
    <col min="5" max="5" width="55.140625" style="4" customWidth="1"/>
    <col min="6" max="16384" width="8.85546875" style="4"/>
  </cols>
  <sheetData>
    <row r="1" spans="1:5" ht="20.100000000000001" customHeight="1" x14ac:dyDescent="0.3">
      <c r="A1" s="50">
        <v>1</v>
      </c>
      <c r="B1" s="2" t="s">
        <v>0</v>
      </c>
      <c r="C1" s="3"/>
      <c r="D1" s="3"/>
    </row>
    <row r="3" spans="1:5" s="7" customFormat="1" ht="12.6" customHeight="1" x14ac:dyDescent="0.2">
      <c r="A3" s="1"/>
      <c r="B3" s="1"/>
      <c r="C3" s="5"/>
      <c r="D3" s="6"/>
    </row>
    <row r="4" spans="1:5" s="7" customFormat="1" ht="12.6" customHeight="1" x14ac:dyDescent="0.2">
      <c r="A4" s="1"/>
      <c r="B4" s="1"/>
      <c r="C4" s="5"/>
      <c r="D4" s="6"/>
    </row>
    <row r="5" spans="1:5" s="7" customFormat="1" ht="48.75" customHeight="1" x14ac:dyDescent="0.2">
      <c r="A5" s="1"/>
      <c r="B5" s="8" t="s">
        <v>1</v>
      </c>
      <c r="C5" s="135" t="s">
        <v>681</v>
      </c>
      <c r="D5" s="9" t="s">
        <v>2</v>
      </c>
      <c r="E5" s="10" t="s">
        <v>3</v>
      </c>
    </row>
    <row r="6" spans="1:5" s="7" customFormat="1" ht="12.6" customHeight="1" x14ac:dyDescent="0.2">
      <c r="A6" s="1"/>
      <c r="B6" s="1"/>
      <c r="C6" s="11"/>
      <c r="D6" s="12"/>
      <c r="E6" s="13"/>
    </row>
    <row r="7" spans="1:5" s="7" customFormat="1" ht="12.6" customHeight="1" x14ac:dyDescent="0.2">
      <c r="A7" s="1"/>
      <c r="B7" s="1"/>
      <c r="C7" s="11"/>
      <c r="D7" s="12"/>
      <c r="E7" s="13"/>
    </row>
    <row r="8" spans="1:5" s="7" customFormat="1" ht="12.6" customHeight="1" x14ac:dyDescent="0.2">
      <c r="A8" s="1"/>
      <c r="B8" s="14" t="s">
        <v>4</v>
      </c>
      <c r="C8" s="15"/>
      <c r="D8" s="16"/>
      <c r="E8" s="17"/>
    </row>
    <row r="9" spans="1:5" s="7" customFormat="1" ht="12.6" customHeight="1" x14ac:dyDescent="0.2">
      <c r="A9" s="1"/>
      <c r="B9" s="18" t="s">
        <v>5</v>
      </c>
      <c r="C9" s="20"/>
      <c r="D9" s="19"/>
      <c r="E9" s="20"/>
    </row>
    <row r="10" spans="1:5" s="7" customFormat="1" ht="12.6" customHeight="1" x14ac:dyDescent="0.2">
      <c r="A10" s="1"/>
      <c r="B10" s="18" t="s">
        <v>6</v>
      </c>
      <c r="C10" s="20"/>
      <c r="D10" s="19"/>
      <c r="E10" s="21"/>
    </row>
    <row r="11" spans="1:5" s="7" customFormat="1" ht="12.6" customHeight="1" x14ac:dyDescent="0.2">
      <c r="A11" s="1"/>
      <c r="B11" s="1"/>
      <c r="C11" s="22"/>
      <c r="D11" s="19"/>
    </row>
    <row r="12" spans="1:5" s="7" customFormat="1" ht="12.6" customHeight="1" x14ac:dyDescent="0.2">
      <c r="A12" s="1"/>
      <c r="B12" s="14" t="s">
        <v>7</v>
      </c>
      <c r="C12" s="23"/>
      <c r="D12" s="16"/>
      <c r="E12" s="15"/>
    </row>
    <row r="13" spans="1:5" s="7" customFormat="1" ht="12.6" customHeight="1" x14ac:dyDescent="0.2">
      <c r="A13" s="1"/>
      <c r="B13" s="18" t="s">
        <v>7</v>
      </c>
      <c r="C13" s="20"/>
      <c r="D13" s="19"/>
      <c r="E13" s="24"/>
    </row>
    <row r="14" spans="1:5" s="7" customFormat="1" ht="12.6" customHeight="1" x14ac:dyDescent="0.2">
      <c r="A14" s="1"/>
      <c r="B14" s="18" t="s">
        <v>8</v>
      </c>
      <c r="C14" s="20"/>
      <c r="D14" s="19"/>
      <c r="E14" s="13"/>
    </row>
    <row r="15" spans="1:5" s="7" customFormat="1" ht="12.6" customHeight="1" x14ac:dyDescent="0.2">
      <c r="A15" s="1"/>
      <c r="B15" s="1"/>
      <c r="C15" s="25"/>
      <c r="D15" s="26"/>
    </row>
    <row r="16" spans="1:5" s="7" customFormat="1" ht="12.6" customHeight="1" x14ac:dyDescent="0.2">
      <c r="A16" s="1"/>
      <c r="B16" s="27" t="s">
        <v>9</v>
      </c>
      <c r="C16" s="88"/>
      <c r="D16" s="89"/>
      <c r="E16" s="28"/>
    </row>
    <row r="17" spans="1:5" s="7" customFormat="1" ht="12.6" customHeight="1" x14ac:dyDescent="0.2">
      <c r="A17" s="1"/>
      <c r="B17" s="14" t="s">
        <v>10</v>
      </c>
      <c r="C17" s="89"/>
      <c r="D17" s="89"/>
      <c r="E17" s="28"/>
    </row>
    <row r="18" spans="1:5" s="7" customFormat="1" ht="12.6" customHeight="1" x14ac:dyDescent="0.2">
      <c r="A18" s="1"/>
      <c r="B18" s="29" t="s">
        <v>11</v>
      </c>
      <c r="C18" s="176">
        <f>'SST Balance Sheet'!F8</f>
        <v>0</v>
      </c>
      <c r="D18" s="166">
        <f t="shared" ref="D18:D45" si="0">IF(A18="x",C18,C18*ExchangeRateFDS)</f>
        <v>0</v>
      </c>
      <c r="E18" s="20"/>
    </row>
    <row r="19" spans="1:5" s="7" customFormat="1" ht="12.6" customHeight="1" x14ac:dyDescent="0.2">
      <c r="A19" s="1"/>
      <c r="B19" s="29" t="s">
        <v>12</v>
      </c>
      <c r="C19" s="165">
        <f>C20+C21</f>
        <v>0</v>
      </c>
      <c r="D19" s="166">
        <f t="shared" si="0"/>
        <v>0</v>
      </c>
      <c r="E19" s="30"/>
    </row>
    <row r="20" spans="1:5" s="7" customFormat="1" ht="12.6" customHeight="1" x14ac:dyDescent="0.2">
      <c r="A20" s="1"/>
      <c r="B20" s="18" t="s">
        <v>13</v>
      </c>
      <c r="C20" s="163">
        <f>'SST Balance Sheet'!F21</f>
        <v>0</v>
      </c>
      <c r="D20" s="164">
        <f t="shared" si="0"/>
        <v>0</v>
      </c>
      <c r="E20" s="30"/>
    </row>
    <row r="21" spans="1:5" s="7" customFormat="1" ht="12.6" customHeight="1" x14ac:dyDescent="0.2">
      <c r="A21" s="1"/>
      <c r="B21" s="18" t="s">
        <v>14</v>
      </c>
      <c r="C21" s="163">
        <f>'SST Balance Sheet'!F25</f>
        <v>0</v>
      </c>
      <c r="D21" s="164">
        <f t="shared" si="0"/>
        <v>0</v>
      </c>
      <c r="E21" s="30"/>
    </row>
    <row r="22" spans="1:5" s="7" customFormat="1" ht="12.6" customHeight="1" x14ac:dyDescent="0.2">
      <c r="A22" s="1"/>
      <c r="B22" s="29" t="s">
        <v>15</v>
      </c>
      <c r="C22" s="176">
        <f>'SST Balance Sheet'!F29</f>
        <v>0</v>
      </c>
      <c r="D22" s="166">
        <f t="shared" si="0"/>
        <v>0</v>
      </c>
      <c r="E22" s="30"/>
    </row>
    <row r="23" spans="1:5" s="7" customFormat="1" ht="12.6" customHeight="1" x14ac:dyDescent="0.2">
      <c r="A23" s="1"/>
      <c r="B23" s="31" t="s">
        <v>16</v>
      </c>
      <c r="C23" s="177">
        <f>'SST Balance Sheet'!F30</f>
        <v>0</v>
      </c>
      <c r="D23" s="164">
        <f t="shared" si="0"/>
        <v>0</v>
      </c>
      <c r="E23" s="30"/>
    </row>
    <row r="24" spans="1:5" s="7" customFormat="1" ht="12.6" customHeight="1" x14ac:dyDescent="0.2">
      <c r="A24" s="1"/>
      <c r="B24" s="31" t="s">
        <v>17</v>
      </c>
      <c r="C24" s="163">
        <f>'SST Balance Sheet'!F33</f>
        <v>0</v>
      </c>
      <c r="D24" s="164">
        <f t="shared" si="0"/>
        <v>0</v>
      </c>
      <c r="E24" s="30"/>
    </row>
    <row r="25" spans="1:5" s="7" customFormat="1" ht="12.6" customHeight="1" x14ac:dyDescent="0.2">
      <c r="A25" s="1"/>
      <c r="B25" s="29" t="s">
        <v>18</v>
      </c>
      <c r="C25" s="176">
        <f>'SST Balance Sheet'!F39</f>
        <v>0</v>
      </c>
      <c r="D25" s="166">
        <f t="shared" si="0"/>
        <v>0</v>
      </c>
      <c r="E25" s="30"/>
    </row>
    <row r="26" spans="1:5" s="7" customFormat="1" ht="12.6" customHeight="1" x14ac:dyDescent="0.2">
      <c r="A26" s="1"/>
      <c r="B26" s="31" t="s">
        <v>19</v>
      </c>
      <c r="C26" s="177">
        <f>'SST Balance Sheet'!F40</f>
        <v>0</v>
      </c>
      <c r="D26" s="164">
        <f t="shared" si="0"/>
        <v>0</v>
      </c>
      <c r="E26" s="30"/>
    </row>
    <row r="27" spans="1:5" s="7" customFormat="1" ht="12.6" customHeight="1" x14ac:dyDescent="0.2">
      <c r="A27" s="1"/>
      <c r="B27" s="31" t="s">
        <v>20</v>
      </c>
      <c r="C27" s="163">
        <f>'SST Balance Sheet'!F41</f>
        <v>0</v>
      </c>
      <c r="D27" s="164">
        <f t="shared" si="0"/>
        <v>0</v>
      </c>
      <c r="E27" s="30"/>
    </row>
    <row r="28" spans="1:5" s="7" customFormat="1" ht="12.6" customHeight="1" x14ac:dyDescent="0.2">
      <c r="A28" s="1"/>
      <c r="B28" s="29" t="s">
        <v>21</v>
      </c>
      <c r="C28" s="176">
        <f>'SST Balance Sheet'!F44</f>
        <v>0</v>
      </c>
      <c r="D28" s="166">
        <f t="shared" si="0"/>
        <v>0</v>
      </c>
      <c r="E28" s="30"/>
    </row>
    <row r="29" spans="1:5" s="7" customFormat="1" ht="12.6" customHeight="1" x14ac:dyDescent="0.2">
      <c r="A29" s="1"/>
      <c r="B29" s="29" t="s">
        <v>22</v>
      </c>
      <c r="C29" s="176">
        <f>'SST Balance Sheet'!F52</f>
        <v>0</v>
      </c>
      <c r="D29" s="166">
        <f t="shared" si="0"/>
        <v>0</v>
      </c>
      <c r="E29" s="30"/>
    </row>
    <row r="30" spans="1:5" s="7" customFormat="1" ht="12.6" customHeight="1" x14ac:dyDescent="0.2">
      <c r="A30" s="1"/>
      <c r="B30" s="29" t="s">
        <v>23</v>
      </c>
      <c r="C30" s="165">
        <f>C31+C38+C42+C43</f>
        <v>0</v>
      </c>
      <c r="D30" s="166">
        <f t="shared" si="0"/>
        <v>0</v>
      </c>
      <c r="E30" s="30"/>
    </row>
    <row r="31" spans="1:5" s="7" customFormat="1" ht="12.6" customHeight="1" x14ac:dyDescent="0.2">
      <c r="A31" s="1"/>
      <c r="B31" s="29" t="s">
        <v>24</v>
      </c>
      <c r="C31" s="165">
        <f>SUM(C32:C37)</f>
        <v>0</v>
      </c>
      <c r="D31" s="166">
        <f t="shared" si="0"/>
        <v>0</v>
      </c>
      <c r="E31" s="30"/>
    </row>
    <row r="32" spans="1:5" s="7" customFormat="1" ht="12.6" customHeight="1" x14ac:dyDescent="0.2">
      <c r="A32" s="1"/>
      <c r="B32" s="18" t="s">
        <v>25</v>
      </c>
      <c r="C32" s="177">
        <f>'SST Balance Sheet'!F59</f>
        <v>0</v>
      </c>
      <c r="D32" s="164">
        <f t="shared" si="0"/>
        <v>0</v>
      </c>
      <c r="E32" s="30"/>
    </row>
    <row r="33" spans="1:5" s="7" customFormat="1" ht="12.6" customHeight="1" x14ac:dyDescent="0.2">
      <c r="A33" s="1"/>
      <c r="B33" s="18" t="s">
        <v>26</v>
      </c>
      <c r="C33" s="163">
        <f>'SST Balance Sheet'!F60</f>
        <v>0</v>
      </c>
      <c r="D33" s="164">
        <f t="shared" si="0"/>
        <v>0</v>
      </c>
      <c r="E33" s="30"/>
    </row>
    <row r="34" spans="1:5" s="7" customFormat="1" ht="12.6" customHeight="1" x14ac:dyDescent="0.2">
      <c r="A34" s="1"/>
      <c r="B34" s="18" t="s">
        <v>27</v>
      </c>
      <c r="C34" s="163">
        <f>'SST Balance Sheet'!F61</f>
        <v>0</v>
      </c>
      <c r="D34" s="164">
        <f t="shared" si="0"/>
        <v>0</v>
      </c>
      <c r="E34" s="30"/>
    </row>
    <row r="35" spans="1:5" s="7" customFormat="1" ht="12.6" customHeight="1" x14ac:dyDescent="0.2">
      <c r="A35" s="1"/>
      <c r="B35" s="18" t="s">
        <v>28</v>
      </c>
      <c r="C35" s="163">
        <f>'SST Balance Sheet'!F62</f>
        <v>0</v>
      </c>
      <c r="D35" s="164">
        <f t="shared" si="0"/>
        <v>0</v>
      </c>
      <c r="E35" s="30"/>
    </row>
    <row r="36" spans="1:5" s="7" customFormat="1" ht="12.6" customHeight="1" x14ac:dyDescent="0.2">
      <c r="A36" s="1"/>
      <c r="B36" s="18" t="s">
        <v>29</v>
      </c>
      <c r="C36" s="163">
        <f>'SST Balance Sheet'!F63</f>
        <v>0</v>
      </c>
      <c r="D36" s="164">
        <f t="shared" si="0"/>
        <v>0</v>
      </c>
      <c r="E36" s="30"/>
    </row>
    <row r="37" spans="1:5" s="7" customFormat="1" ht="12.6" customHeight="1" x14ac:dyDescent="0.2">
      <c r="A37" s="1"/>
      <c r="B37" s="18" t="s">
        <v>30</v>
      </c>
      <c r="C37" s="163">
        <f>'SST Balance Sheet'!F64</f>
        <v>0</v>
      </c>
      <c r="D37" s="164">
        <f t="shared" si="0"/>
        <v>0</v>
      </c>
      <c r="E37" s="30"/>
    </row>
    <row r="38" spans="1:5" s="7" customFormat="1" ht="12.6" customHeight="1" x14ac:dyDescent="0.2">
      <c r="A38" s="1"/>
      <c r="B38" s="29" t="s">
        <v>31</v>
      </c>
      <c r="C38" s="176">
        <f>'SST Balance Sheet'!F66</f>
        <v>0</v>
      </c>
      <c r="D38" s="166">
        <f t="shared" si="0"/>
        <v>0</v>
      </c>
      <c r="E38" s="30"/>
    </row>
    <row r="39" spans="1:5" s="7" customFormat="1" ht="12.6" customHeight="1" x14ac:dyDescent="0.2">
      <c r="A39" s="1"/>
      <c r="B39" s="31" t="s">
        <v>32</v>
      </c>
      <c r="C39" s="163">
        <f>'SST Balance Sheet'!F67</f>
        <v>0</v>
      </c>
      <c r="D39" s="164">
        <f t="shared" si="0"/>
        <v>0</v>
      </c>
      <c r="E39" s="30"/>
    </row>
    <row r="40" spans="1:5" s="7" customFormat="1" ht="12.6" customHeight="1" x14ac:dyDescent="0.2">
      <c r="A40" s="1"/>
      <c r="B40" s="31" t="s">
        <v>33</v>
      </c>
      <c r="C40" s="163">
        <f>'SST Balance Sheet'!F68</f>
        <v>0</v>
      </c>
      <c r="D40" s="164">
        <f t="shared" si="0"/>
        <v>0</v>
      </c>
      <c r="E40" s="30"/>
    </row>
    <row r="41" spans="1:5" s="7" customFormat="1" ht="12.6" customHeight="1" x14ac:dyDescent="0.2">
      <c r="A41" s="1"/>
      <c r="B41" s="31" t="s">
        <v>34</v>
      </c>
      <c r="C41" s="163">
        <f>'SST Balance Sheet'!F74</f>
        <v>0</v>
      </c>
      <c r="D41" s="164">
        <f t="shared" si="0"/>
        <v>0</v>
      </c>
      <c r="E41" s="30"/>
    </row>
    <row r="42" spans="1:5" s="7" customFormat="1" ht="12.6" customHeight="1" x14ac:dyDescent="0.2">
      <c r="A42" s="1"/>
      <c r="B42" s="29" t="s">
        <v>35</v>
      </c>
      <c r="C42" s="176">
        <f>'SST Balance Sheet'!F76</f>
        <v>0</v>
      </c>
      <c r="D42" s="166">
        <f t="shared" si="0"/>
        <v>0</v>
      </c>
      <c r="E42" s="30"/>
    </row>
    <row r="43" spans="1:5" s="7" customFormat="1" ht="12.6" customHeight="1" x14ac:dyDescent="0.2">
      <c r="A43" s="1"/>
      <c r="B43" s="29" t="s">
        <v>36</v>
      </c>
      <c r="C43" s="176">
        <f>'SST Balance Sheet'!F80</f>
        <v>0</v>
      </c>
      <c r="D43" s="166">
        <f t="shared" si="0"/>
        <v>0</v>
      </c>
      <c r="E43" s="30"/>
    </row>
    <row r="44" spans="1:5" s="7" customFormat="1" ht="12.6" customHeight="1" x14ac:dyDescent="0.2">
      <c r="A44" s="1"/>
      <c r="B44" s="31" t="s">
        <v>37</v>
      </c>
      <c r="C44" s="163">
        <f>'SST Balance Sheet'!F81</f>
        <v>0</v>
      </c>
      <c r="D44" s="164">
        <f t="shared" si="0"/>
        <v>0</v>
      </c>
      <c r="E44" s="30"/>
    </row>
    <row r="45" spans="1:5" s="7" customFormat="1" ht="12.6" customHeight="1" x14ac:dyDescent="0.2">
      <c r="A45" s="1"/>
      <c r="B45" s="29" t="s">
        <v>38</v>
      </c>
      <c r="C45" s="165">
        <f xml:space="preserve"> C18 + C19 + C22 + C25 + C28 + C29 + C30</f>
        <v>0</v>
      </c>
      <c r="D45" s="166">
        <f t="shared" si="0"/>
        <v>0</v>
      </c>
      <c r="E45" s="21"/>
    </row>
    <row r="46" spans="1:5" s="7" customFormat="1" ht="12.6" customHeight="1" x14ac:dyDescent="0.2">
      <c r="A46" s="1"/>
      <c r="B46" s="1"/>
      <c r="C46" s="5"/>
      <c r="D46" s="6"/>
    </row>
    <row r="47" spans="1:5" s="7" customFormat="1" ht="12.6" customHeight="1" x14ac:dyDescent="0.2">
      <c r="A47" s="1"/>
      <c r="B47" s="14" t="s">
        <v>39</v>
      </c>
      <c r="C47" s="167"/>
      <c r="D47" s="28"/>
      <c r="E47" s="28"/>
    </row>
    <row r="48" spans="1:5" s="7" customFormat="1" ht="12.6" customHeight="1" x14ac:dyDescent="0.2">
      <c r="A48" s="1"/>
      <c r="B48" s="29" t="s">
        <v>40</v>
      </c>
      <c r="C48" s="166">
        <f>C49+C50</f>
        <v>0</v>
      </c>
      <c r="D48" s="166">
        <f t="shared" ref="D48:D63" si="1">IF(A48="x",C48,C48*ExchangeRateFDS)</f>
        <v>0</v>
      </c>
      <c r="E48" s="30"/>
    </row>
    <row r="49" spans="1:5" s="7" customFormat="1" ht="12.6" customHeight="1" x14ac:dyDescent="0.2">
      <c r="A49" s="1"/>
      <c r="B49" s="18" t="s">
        <v>41</v>
      </c>
      <c r="C49" s="163">
        <f>'SST Balance Sheet'!F93</f>
        <v>0</v>
      </c>
      <c r="D49" s="164">
        <f t="shared" si="1"/>
        <v>0</v>
      </c>
      <c r="E49" s="30"/>
    </row>
    <row r="50" spans="1:5" s="7" customFormat="1" ht="12.6" customHeight="1" x14ac:dyDescent="0.2">
      <c r="A50" s="1"/>
      <c r="B50" s="18" t="s">
        <v>42</v>
      </c>
      <c r="C50" s="163">
        <f>'SST Balance Sheet'!F95</f>
        <v>0</v>
      </c>
      <c r="D50" s="164">
        <f t="shared" si="1"/>
        <v>0</v>
      </c>
      <c r="E50" s="30"/>
    </row>
    <row r="51" spans="1:5" s="7" customFormat="1" ht="12.6" customHeight="1" x14ac:dyDescent="0.2">
      <c r="A51" s="1"/>
      <c r="B51" s="29" t="s">
        <v>43</v>
      </c>
      <c r="C51" s="176">
        <f>'SST Balance Sheet'!F103</f>
        <v>0</v>
      </c>
      <c r="D51" s="166">
        <f t="shared" si="1"/>
        <v>0</v>
      </c>
      <c r="E51" s="30"/>
    </row>
    <row r="52" spans="1:5" s="7" customFormat="1" ht="12.6" customHeight="1" x14ac:dyDescent="0.2">
      <c r="A52" s="1"/>
      <c r="B52" s="29" t="s">
        <v>44</v>
      </c>
      <c r="C52" s="176">
        <f>'SST Balance Sheet'!F113</f>
        <v>0</v>
      </c>
      <c r="D52" s="166">
        <f t="shared" si="1"/>
        <v>0</v>
      </c>
      <c r="E52" s="20"/>
    </row>
    <row r="53" spans="1:5" s="7" customFormat="1" ht="12.6" customHeight="1" x14ac:dyDescent="0.2">
      <c r="A53" s="1"/>
      <c r="B53" s="29" t="s">
        <v>45</v>
      </c>
      <c r="C53" s="168">
        <f>SUM(C54:C57)+C59</f>
        <v>0</v>
      </c>
      <c r="D53" s="166">
        <f t="shared" si="1"/>
        <v>0</v>
      </c>
      <c r="E53" s="30"/>
    </row>
    <row r="54" spans="1:5" s="7" customFormat="1" ht="12.6" customHeight="1" x14ac:dyDescent="0.2">
      <c r="A54" s="1"/>
      <c r="B54" s="18" t="s">
        <v>46</v>
      </c>
      <c r="C54" s="163">
        <f>'SST Balance Sheet'!F119</f>
        <v>0</v>
      </c>
      <c r="D54" s="164">
        <f t="shared" si="1"/>
        <v>0</v>
      </c>
      <c r="E54" s="30"/>
    </row>
    <row r="55" spans="1:5" s="7" customFormat="1" ht="12.6" customHeight="1" x14ac:dyDescent="0.2">
      <c r="A55" s="1"/>
      <c r="B55" s="18" t="s">
        <v>47</v>
      </c>
      <c r="C55" s="163">
        <f>'SST Balance Sheet'!F122</f>
        <v>0</v>
      </c>
      <c r="D55" s="164">
        <f t="shared" si="1"/>
        <v>0</v>
      </c>
      <c r="E55" s="30"/>
    </row>
    <row r="56" spans="1:5" s="7" customFormat="1" ht="12.6" customHeight="1" x14ac:dyDescent="0.2">
      <c r="A56" s="1"/>
      <c r="B56" s="18" t="s">
        <v>48</v>
      </c>
      <c r="C56" s="163">
        <f>'SST Balance Sheet'!F126</f>
        <v>0</v>
      </c>
      <c r="D56" s="164">
        <f t="shared" si="1"/>
        <v>0</v>
      </c>
      <c r="E56" s="30"/>
    </row>
    <row r="57" spans="1:5" s="7" customFormat="1" ht="12.6" customHeight="1" x14ac:dyDescent="0.2">
      <c r="A57" s="1"/>
      <c r="B57" s="18" t="s">
        <v>49</v>
      </c>
      <c r="C57" s="163">
        <f>'SST Balance Sheet'!F132</f>
        <v>0</v>
      </c>
      <c r="D57" s="164">
        <f t="shared" si="1"/>
        <v>0</v>
      </c>
      <c r="E57" s="30"/>
    </row>
    <row r="58" spans="1:5" s="7" customFormat="1" ht="12.6" customHeight="1" x14ac:dyDescent="0.2">
      <c r="A58" s="1"/>
      <c r="B58" s="31" t="s">
        <v>50</v>
      </c>
      <c r="C58" s="163">
        <f>'SST Balance Sheet'!F120+'SST Balance Sheet'!F125+'SST Balance Sheet'!F127</f>
        <v>0</v>
      </c>
      <c r="D58" s="164">
        <f t="shared" si="1"/>
        <v>0</v>
      </c>
      <c r="E58" s="30"/>
    </row>
    <row r="59" spans="1:5" s="7" customFormat="1" ht="12.6" customHeight="1" x14ac:dyDescent="0.2">
      <c r="A59" s="1"/>
      <c r="B59" s="18" t="s">
        <v>51</v>
      </c>
      <c r="C59" s="163">
        <f>'SST Balance Sheet'!F121+'SST Balance Sheet'!F128+'SST Balance Sheet'!F131+'SST Balance Sheet'!F133</f>
        <v>0</v>
      </c>
      <c r="D59" s="164">
        <f t="shared" si="1"/>
        <v>0</v>
      </c>
      <c r="E59" s="30"/>
    </row>
    <row r="60" spans="1:5" s="7" customFormat="1" ht="12.6" customHeight="1" x14ac:dyDescent="0.2">
      <c r="A60" s="1"/>
      <c r="B60" s="29" t="s">
        <v>52</v>
      </c>
      <c r="C60" s="176">
        <f>'SST Balance Sheet'!F143+'SST Balance Sheet'!F111</f>
        <v>0</v>
      </c>
      <c r="D60" s="166">
        <f t="shared" si="1"/>
        <v>0</v>
      </c>
      <c r="E60" s="30"/>
    </row>
    <row r="61" spans="1:5" s="7" customFormat="1" ht="12.6" customHeight="1" x14ac:dyDescent="0.2">
      <c r="A61" s="1"/>
      <c r="B61" s="29" t="s">
        <v>53</v>
      </c>
      <c r="C61" s="176">
        <f>'SST Balance Sheet'!F152</f>
        <v>0</v>
      </c>
      <c r="D61" s="166">
        <f t="shared" si="1"/>
        <v>0</v>
      </c>
      <c r="E61" s="30"/>
    </row>
    <row r="62" spans="1:5" s="7" customFormat="1" ht="12.6" customHeight="1" x14ac:dyDescent="0.2">
      <c r="A62" s="1"/>
      <c r="B62" s="29" t="s">
        <v>54</v>
      </c>
      <c r="C62" s="176">
        <f>'SST Balance Sheet'!F135+'SST Balance Sheet'!F139+'SST Balance Sheet'!F141+'SST Balance Sheet'!F154+'SST Balance Sheet'!F158+'SST Balance Sheet'!F160</f>
        <v>0</v>
      </c>
      <c r="D62" s="166">
        <f t="shared" si="1"/>
        <v>0</v>
      </c>
      <c r="E62" s="30"/>
    </row>
    <row r="63" spans="1:5" s="7" customFormat="1" ht="12.6" customHeight="1" x14ac:dyDescent="0.2">
      <c r="A63" s="1"/>
      <c r="B63" s="29" t="s">
        <v>55</v>
      </c>
      <c r="C63" s="168">
        <f>C48+SUM(C51:C53)+SUM(C60:C62)</f>
        <v>0</v>
      </c>
      <c r="D63" s="166">
        <f t="shared" si="1"/>
        <v>0</v>
      </c>
      <c r="E63" s="21"/>
    </row>
    <row r="64" spans="1:5" s="7" customFormat="1" ht="12.6" customHeight="1" x14ac:dyDescent="0.2">
      <c r="A64" s="1"/>
      <c r="B64" s="1"/>
      <c r="C64" s="5"/>
      <c r="D64" s="169"/>
    </row>
    <row r="65" spans="1:5" s="7" customFormat="1" ht="12.6" customHeight="1" x14ac:dyDescent="0.2">
      <c r="A65" s="1"/>
      <c r="B65" s="29" t="s">
        <v>56</v>
      </c>
      <c r="C65" s="168">
        <f>C45+C63</f>
        <v>0</v>
      </c>
      <c r="D65" s="170">
        <f>IF(A65="x",C65,C65*ExchangeRateFDS)</f>
        <v>0</v>
      </c>
      <c r="E65" s="32"/>
    </row>
    <row r="66" spans="1:5" s="7" customFormat="1" ht="12.6" customHeight="1" x14ac:dyDescent="0.2">
      <c r="A66" s="1"/>
      <c r="B66" s="1"/>
      <c r="C66" s="171"/>
      <c r="D66" s="172"/>
      <c r="E66" s="33"/>
    </row>
    <row r="67" spans="1:5" s="7" customFormat="1" ht="12.6" customHeight="1" x14ac:dyDescent="0.2">
      <c r="A67" s="1"/>
      <c r="B67" s="34" t="s">
        <v>57</v>
      </c>
      <c r="C67" s="167"/>
      <c r="D67" s="28"/>
      <c r="E67" s="28"/>
    </row>
    <row r="68" spans="1:5" s="7" customFormat="1" ht="12.6" customHeight="1" x14ac:dyDescent="0.2">
      <c r="A68" s="1"/>
      <c r="B68" s="18" t="s">
        <v>58</v>
      </c>
      <c r="C68" s="166">
        <f>SUM(C69:C71)</f>
        <v>0</v>
      </c>
      <c r="D68" s="166">
        <f t="shared" ref="D68:D90" si="2">IF(A68="x",C68,C68*ExchangeRateFDS)</f>
        <v>0</v>
      </c>
      <c r="E68" s="20"/>
    </row>
    <row r="69" spans="1:5" s="7" customFormat="1" ht="12.6" customHeight="1" x14ac:dyDescent="0.2">
      <c r="A69" s="1"/>
      <c r="B69" s="31" t="s">
        <v>59</v>
      </c>
      <c r="C69" s="163">
        <f>'SST Balance Sheet'!F175</f>
        <v>0</v>
      </c>
      <c r="D69" s="164">
        <f t="shared" si="2"/>
        <v>0</v>
      </c>
      <c r="E69" s="30"/>
    </row>
    <row r="70" spans="1:5" s="7" customFormat="1" ht="12.6" customHeight="1" x14ac:dyDescent="0.2">
      <c r="A70" s="1"/>
      <c r="B70" s="31" t="s">
        <v>60</v>
      </c>
      <c r="C70" s="163">
        <f>'SST Balance Sheet'!F176</f>
        <v>0</v>
      </c>
      <c r="D70" s="164">
        <f t="shared" si="2"/>
        <v>0</v>
      </c>
      <c r="E70" s="30"/>
    </row>
    <row r="71" spans="1:5" s="7" customFormat="1" ht="12.6" customHeight="1" x14ac:dyDescent="0.2">
      <c r="A71" s="1"/>
      <c r="B71" s="31" t="s">
        <v>61</v>
      </c>
      <c r="C71" s="163">
        <f>'SST Balance Sheet'!F210+'SST Balance Sheet'!F212+'SST Balance Sheet'!F214</f>
        <v>0</v>
      </c>
      <c r="D71" s="164">
        <f t="shared" si="2"/>
        <v>0</v>
      </c>
      <c r="E71" s="30"/>
    </row>
    <row r="72" spans="1:5" s="7" customFormat="1" ht="12.6" customHeight="1" x14ac:dyDescent="0.2">
      <c r="A72" s="1"/>
      <c r="B72" s="18" t="s">
        <v>62</v>
      </c>
      <c r="C72" s="163">
        <f>'SST Balance Sheet'!F180</f>
        <v>0</v>
      </c>
      <c r="D72" s="164">
        <f t="shared" si="2"/>
        <v>0</v>
      </c>
      <c r="E72" s="30"/>
    </row>
    <row r="73" spans="1:5" s="7" customFormat="1" ht="12.6" customHeight="1" x14ac:dyDescent="0.2">
      <c r="A73" s="1"/>
      <c r="B73" s="35" t="s">
        <v>63</v>
      </c>
      <c r="C73" s="163">
        <f>'SST Balance Sheet'!F185</f>
        <v>0</v>
      </c>
      <c r="D73" s="164">
        <f t="shared" si="2"/>
        <v>0</v>
      </c>
      <c r="E73" s="30"/>
    </row>
    <row r="74" spans="1:5" s="7" customFormat="1" ht="12.6" customHeight="1" x14ac:dyDescent="0.2">
      <c r="A74" s="1"/>
      <c r="B74" s="36" t="s">
        <v>698</v>
      </c>
      <c r="C74" s="163">
        <f>'SST Balance Sheet'!F187</f>
        <v>0</v>
      </c>
      <c r="D74" s="164">
        <f t="shared" si="2"/>
        <v>0</v>
      </c>
      <c r="E74" s="30"/>
    </row>
    <row r="75" spans="1:5" s="7" customFormat="1" ht="12.6" customHeight="1" x14ac:dyDescent="0.2">
      <c r="A75" s="1"/>
      <c r="B75" s="18" t="s">
        <v>64</v>
      </c>
      <c r="C75" s="163">
        <f>'SST Balance Sheet'!F190</f>
        <v>0</v>
      </c>
      <c r="D75" s="164">
        <f t="shared" si="2"/>
        <v>0</v>
      </c>
      <c r="E75" s="30"/>
    </row>
    <row r="76" spans="1:5" s="7" customFormat="1" ht="12.6" customHeight="1" x14ac:dyDescent="0.2">
      <c r="A76" s="1"/>
      <c r="B76" s="18" t="s">
        <v>65</v>
      </c>
      <c r="C76" s="163">
        <f>'SST Balance Sheet'!F198</f>
        <v>0</v>
      </c>
      <c r="D76" s="164">
        <f t="shared" si="2"/>
        <v>0</v>
      </c>
      <c r="E76" s="30"/>
    </row>
    <row r="77" spans="1:5" s="7" customFormat="1" ht="12.6" customHeight="1" x14ac:dyDescent="0.2">
      <c r="A77" s="1"/>
      <c r="B77" s="18" t="s">
        <v>66</v>
      </c>
      <c r="C77" s="163">
        <f>'SST Balance Sheet'!F201</f>
        <v>0</v>
      </c>
      <c r="D77" s="164">
        <f t="shared" si="2"/>
        <v>0</v>
      </c>
      <c r="E77" s="30"/>
    </row>
    <row r="78" spans="1:5" s="7" customFormat="1" ht="12.6" customHeight="1" x14ac:dyDescent="0.2">
      <c r="A78" s="1"/>
      <c r="B78" s="36" t="s">
        <v>699</v>
      </c>
      <c r="C78" s="163">
        <f>'SST Balance Sheet'!F202</f>
        <v>0</v>
      </c>
      <c r="D78" s="164">
        <f t="shared" si="2"/>
        <v>0</v>
      </c>
      <c r="E78" s="30"/>
    </row>
    <row r="79" spans="1:5" s="7" customFormat="1" ht="12.6" customHeight="1" x14ac:dyDescent="0.2">
      <c r="A79" s="1"/>
      <c r="B79" s="18" t="s">
        <v>67</v>
      </c>
      <c r="C79" s="163">
        <f>'SST Balance Sheet'!F205</f>
        <v>0</v>
      </c>
      <c r="D79" s="164">
        <f t="shared" si="2"/>
        <v>0</v>
      </c>
      <c r="E79" s="30"/>
    </row>
    <row r="80" spans="1:5" s="7" customFormat="1" ht="12.6" customHeight="1" x14ac:dyDescent="0.2">
      <c r="A80" s="1"/>
      <c r="B80" s="35" t="s">
        <v>68</v>
      </c>
      <c r="C80" s="163">
        <f>'SST Balance Sheet'!F178+'SST Balance Sheet'!F189+'SST Balance Sheet'!F204</f>
        <v>0</v>
      </c>
      <c r="D80" s="164">
        <f t="shared" si="2"/>
        <v>0</v>
      </c>
      <c r="E80" s="30"/>
    </row>
    <row r="81" spans="1:5" s="7" customFormat="1" ht="12.6" customHeight="1" x14ac:dyDescent="0.2">
      <c r="A81" s="1"/>
      <c r="B81" s="18" t="s">
        <v>69</v>
      </c>
      <c r="C81" s="163">
        <f>'SST Balance Sheet'!F181+'SST Balance Sheet'!F191+'SST Balance Sheet'!F206</f>
        <v>0</v>
      </c>
      <c r="D81" s="164">
        <f t="shared" si="2"/>
        <v>0</v>
      </c>
      <c r="E81" s="30"/>
    </row>
    <row r="82" spans="1:5" s="7" customFormat="1" ht="12.6" customHeight="1" x14ac:dyDescent="0.2">
      <c r="A82" s="1"/>
      <c r="B82" s="18" t="s">
        <v>70</v>
      </c>
      <c r="C82" s="163">
        <f>'SST Balance Sheet'!F182+'SST Balance Sheet'!F192+'SST Balance Sheet'!F207+'SST Balance Sheet'!F215</f>
        <v>0</v>
      </c>
      <c r="D82" s="164">
        <f t="shared" si="2"/>
        <v>0</v>
      </c>
      <c r="E82" s="30"/>
    </row>
    <row r="83" spans="1:5" s="7" customFormat="1" ht="12.6" customHeight="1" x14ac:dyDescent="0.2">
      <c r="A83" s="1"/>
      <c r="B83" s="35" t="s">
        <v>71</v>
      </c>
      <c r="C83" s="163">
        <f>'SST Balance Sheet'!F217</f>
        <v>0</v>
      </c>
      <c r="D83" s="164">
        <f t="shared" si="2"/>
        <v>0</v>
      </c>
      <c r="E83" s="30"/>
    </row>
    <row r="84" spans="1:5" s="7" customFormat="1" ht="12.6" customHeight="1" x14ac:dyDescent="0.2">
      <c r="A84" s="1"/>
      <c r="B84" s="29" t="s">
        <v>72</v>
      </c>
      <c r="C84" s="176">
        <f>'SST Balance Sheet'!F219</f>
        <v>0</v>
      </c>
      <c r="D84" s="166">
        <f t="shared" si="2"/>
        <v>0</v>
      </c>
      <c r="E84" s="30"/>
    </row>
    <row r="85" spans="1:5" s="7" customFormat="1" ht="12.6" customHeight="1" x14ac:dyDescent="0.2">
      <c r="A85" s="1"/>
      <c r="B85" s="29" t="s">
        <v>73</v>
      </c>
      <c r="C85" s="176">
        <f>'SST Balance Sheet'!F224</f>
        <v>0</v>
      </c>
      <c r="D85" s="166">
        <f t="shared" si="2"/>
        <v>0</v>
      </c>
      <c r="E85" s="30"/>
    </row>
    <row r="86" spans="1:5" s="7" customFormat="1" ht="12.6" customHeight="1" x14ac:dyDescent="0.2">
      <c r="A86" s="1"/>
      <c r="B86" s="29" t="s">
        <v>74</v>
      </c>
      <c r="C86" s="176">
        <f>'SST Balance Sheet'!F226</f>
        <v>0</v>
      </c>
      <c r="D86" s="166">
        <f t="shared" si="2"/>
        <v>0</v>
      </c>
      <c r="E86" s="30"/>
    </row>
    <row r="87" spans="1:5" s="7" customFormat="1" ht="12.6" customHeight="1" x14ac:dyDescent="0.2">
      <c r="A87" s="1"/>
      <c r="B87" s="29" t="s">
        <v>75</v>
      </c>
      <c r="C87" s="176">
        <f>'SST Balance Sheet'!F234</f>
        <v>0</v>
      </c>
      <c r="D87" s="166">
        <f t="shared" si="2"/>
        <v>0</v>
      </c>
      <c r="E87" s="30"/>
    </row>
    <row r="88" spans="1:5" s="7" customFormat="1" ht="12.6" customHeight="1" x14ac:dyDescent="0.2">
      <c r="A88" s="1"/>
      <c r="B88" s="29" t="s">
        <v>76</v>
      </c>
      <c r="C88" s="176">
        <f>'SST Balance Sheet'!F236</f>
        <v>0</v>
      </c>
      <c r="D88" s="166">
        <f t="shared" si="2"/>
        <v>0</v>
      </c>
      <c r="E88" s="30"/>
    </row>
    <row r="89" spans="1:5" s="7" customFormat="1" ht="12.6" customHeight="1" x14ac:dyDescent="0.2">
      <c r="A89" s="1"/>
      <c r="B89" s="29" t="s">
        <v>77</v>
      </c>
      <c r="C89" s="176">
        <f>'SST Balance Sheet'!F248</f>
        <v>0</v>
      </c>
      <c r="D89" s="166">
        <f t="shared" si="2"/>
        <v>0</v>
      </c>
      <c r="E89" s="30"/>
    </row>
    <row r="90" spans="1:5" s="7" customFormat="1" ht="12.6" customHeight="1" x14ac:dyDescent="0.2">
      <c r="A90" s="1"/>
      <c r="B90" s="29" t="s">
        <v>78</v>
      </c>
      <c r="C90" s="176">
        <f>'SST Balance Sheet'!F240+'SST Balance Sheet'!F244</f>
        <v>0</v>
      </c>
      <c r="D90" s="166">
        <f t="shared" si="2"/>
        <v>0</v>
      </c>
      <c r="E90" s="21"/>
    </row>
    <row r="91" spans="1:5" s="7" customFormat="1" ht="12.6" customHeight="1" x14ac:dyDescent="0.2">
      <c r="A91" s="1"/>
      <c r="B91" s="1"/>
      <c r="C91" s="169"/>
      <c r="D91" s="169"/>
    </row>
    <row r="92" spans="1:5" s="7" customFormat="1" ht="12.6" customHeight="1" x14ac:dyDescent="0.2">
      <c r="A92" s="1"/>
      <c r="B92" s="37" t="s">
        <v>79</v>
      </c>
      <c r="C92" s="170">
        <f>C68+SUM(C72:C90)</f>
        <v>0</v>
      </c>
      <c r="D92" s="170">
        <f>IF(A92="x",C92,C92*ExchangeRateFDS)</f>
        <v>0</v>
      </c>
      <c r="E92" s="32"/>
    </row>
    <row r="93" spans="1:5" s="7" customFormat="1" ht="12.6" customHeight="1" x14ac:dyDescent="0.2">
      <c r="A93" s="1"/>
      <c r="B93" s="1"/>
      <c r="C93" s="171"/>
      <c r="D93" s="172"/>
      <c r="E93" s="33"/>
    </row>
    <row r="94" spans="1:5" s="7" customFormat="1" ht="12.6" customHeight="1" x14ac:dyDescent="0.2">
      <c r="A94" s="1"/>
      <c r="B94" s="14" t="s">
        <v>80</v>
      </c>
      <c r="C94" s="15"/>
      <c r="D94" s="28"/>
      <c r="E94" s="38"/>
    </row>
    <row r="95" spans="1:5" s="7" customFormat="1" ht="12.6" customHeight="1" x14ac:dyDescent="0.2">
      <c r="A95" s="1"/>
      <c r="B95" s="35" t="s">
        <v>81</v>
      </c>
      <c r="C95" s="166">
        <f>C65-C92</f>
        <v>0</v>
      </c>
      <c r="D95" s="166">
        <f t="shared" ref="D95:D102" si="3">IF(A95="x",C95,C95*ExchangeRateFDS)</f>
        <v>0</v>
      </c>
      <c r="E95" s="30"/>
    </row>
    <row r="96" spans="1:5" s="7" customFormat="1" ht="12.6" customHeight="1" x14ac:dyDescent="0.2">
      <c r="A96" s="1"/>
      <c r="B96" s="18" t="s">
        <v>82</v>
      </c>
      <c r="C96" s="163"/>
      <c r="D96" s="164">
        <f t="shared" si="3"/>
        <v>0</v>
      </c>
      <c r="E96" s="30"/>
    </row>
    <row r="97" spans="1:5" s="7" customFormat="1" ht="12.6" customHeight="1" x14ac:dyDescent="0.2">
      <c r="A97" s="1"/>
      <c r="B97" s="35" t="s">
        <v>83</v>
      </c>
      <c r="C97" s="168">
        <f>C95+C96</f>
        <v>0</v>
      </c>
      <c r="D97" s="166">
        <f t="shared" si="3"/>
        <v>0</v>
      </c>
      <c r="E97" s="30"/>
    </row>
    <row r="98" spans="1:5" s="7" customFormat="1" ht="12.6" customHeight="1" x14ac:dyDescent="0.2">
      <c r="A98" s="1"/>
      <c r="B98" s="39" t="s">
        <v>701</v>
      </c>
      <c r="C98" s="163"/>
      <c r="D98" s="164">
        <f t="shared" si="3"/>
        <v>0</v>
      </c>
      <c r="E98" s="30"/>
    </row>
    <row r="99" spans="1:5" s="7" customFormat="1" ht="12.6" customHeight="1" x14ac:dyDescent="0.2">
      <c r="A99" s="1"/>
      <c r="B99" s="18" t="s">
        <v>84</v>
      </c>
      <c r="C99" s="168">
        <f>C97+C98</f>
        <v>0</v>
      </c>
      <c r="D99" s="166">
        <f t="shared" si="3"/>
        <v>0</v>
      </c>
      <c r="E99" s="30"/>
    </row>
    <row r="100" spans="1:5" s="7" customFormat="1" ht="12.6" customHeight="1" x14ac:dyDescent="0.2">
      <c r="A100" s="1"/>
      <c r="B100" s="18" t="s">
        <v>85</v>
      </c>
      <c r="C100" s="163"/>
      <c r="D100" s="164">
        <f t="shared" si="3"/>
        <v>0</v>
      </c>
      <c r="E100" s="30"/>
    </row>
    <row r="101" spans="1:5" s="7" customFormat="1" ht="12.6" customHeight="1" x14ac:dyDescent="0.2">
      <c r="A101" s="1"/>
      <c r="B101" s="29" t="s">
        <v>86</v>
      </c>
      <c r="C101" s="168">
        <f>SUM(C99:C100)</f>
        <v>0</v>
      </c>
      <c r="D101" s="166">
        <f t="shared" si="3"/>
        <v>0</v>
      </c>
      <c r="E101" s="21"/>
    </row>
    <row r="102" spans="1:5" s="7" customFormat="1" ht="12.6" customHeight="1" x14ac:dyDescent="0.2">
      <c r="A102" s="1"/>
      <c r="B102" s="1"/>
      <c r="C102" s="5"/>
      <c r="D102" s="6">
        <f t="shared" si="3"/>
        <v>0</v>
      </c>
    </row>
    <row r="103" spans="1:5" s="7" customFormat="1" ht="12.6" customHeight="1" x14ac:dyDescent="0.2">
      <c r="A103" s="1"/>
      <c r="B103" s="14" t="s">
        <v>87</v>
      </c>
      <c r="C103" s="15"/>
      <c r="D103" s="28"/>
      <c r="E103" s="28"/>
    </row>
    <row r="104" spans="1:5" s="7" customFormat="1" ht="12.6" customHeight="1" x14ac:dyDescent="0.2">
      <c r="A104" s="1"/>
      <c r="B104" s="18" t="s">
        <v>88</v>
      </c>
      <c r="C104" s="163"/>
      <c r="D104" s="164">
        <f t="shared" ref="D104:D116" si="4">IF(A104="x",C104,C104*ExchangeRateFDS)</f>
        <v>0</v>
      </c>
      <c r="E104" s="30"/>
    </row>
    <row r="105" spans="1:5" s="7" customFormat="1" ht="12.6" customHeight="1" x14ac:dyDescent="0.2">
      <c r="A105" s="1"/>
      <c r="B105" s="18" t="s">
        <v>89</v>
      </c>
      <c r="C105" s="163"/>
      <c r="D105" s="164">
        <f t="shared" si="4"/>
        <v>0</v>
      </c>
      <c r="E105" s="30"/>
    </row>
    <row r="106" spans="1:5" s="7" customFormat="1" ht="12.6" customHeight="1" x14ac:dyDescent="0.2">
      <c r="A106" s="1"/>
      <c r="B106" s="18" t="s">
        <v>90</v>
      </c>
      <c r="C106" s="163"/>
      <c r="D106" s="164">
        <f t="shared" si="4"/>
        <v>0</v>
      </c>
      <c r="E106" s="30"/>
    </row>
    <row r="107" spans="1:5" s="7" customFormat="1" ht="12.6" customHeight="1" x14ac:dyDescent="0.2">
      <c r="A107" s="1"/>
      <c r="B107" s="18" t="s">
        <v>91</v>
      </c>
      <c r="C107" s="163"/>
      <c r="D107" s="164">
        <f t="shared" si="4"/>
        <v>0</v>
      </c>
      <c r="E107" s="40"/>
    </row>
    <row r="108" spans="1:5" s="7" customFormat="1" ht="12.6" customHeight="1" x14ac:dyDescent="0.2">
      <c r="A108" s="1"/>
      <c r="B108" s="35" t="s">
        <v>92</v>
      </c>
      <c r="C108" s="163"/>
      <c r="D108" s="164">
        <f t="shared" si="4"/>
        <v>0</v>
      </c>
      <c r="E108" s="20"/>
    </row>
    <row r="109" spans="1:5" s="7" customFormat="1" ht="12.6" customHeight="1" x14ac:dyDescent="0.2">
      <c r="A109" s="1"/>
      <c r="B109" s="18" t="s">
        <v>93</v>
      </c>
      <c r="C109" s="163"/>
      <c r="D109" s="164">
        <f t="shared" si="4"/>
        <v>0</v>
      </c>
      <c r="E109" s="30"/>
    </row>
    <row r="110" spans="1:5" s="7" customFormat="1" ht="12.6" customHeight="1" x14ac:dyDescent="0.2">
      <c r="A110" s="1"/>
      <c r="B110" s="18" t="s">
        <v>94</v>
      </c>
      <c r="C110" s="163"/>
      <c r="D110" s="164">
        <f t="shared" si="4"/>
        <v>0</v>
      </c>
      <c r="E110" s="30"/>
    </row>
    <row r="111" spans="1:5" s="7" customFormat="1" ht="12.6" customHeight="1" x14ac:dyDescent="0.2">
      <c r="A111" s="1"/>
      <c r="B111" s="18" t="s">
        <v>95</v>
      </c>
      <c r="C111" s="163"/>
      <c r="D111" s="164">
        <f t="shared" si="4"/>
        <v>0</v>
      </c>
      <c r="E111" s="30"/>
    </row>
    <row r="112" spans="1:5" s="7" customFormat="1" ht="12.6" customHeight="1" x14ac:dyDescent="0.2">
      <c r="A112" s="1"/>
      <c r="B112" s="18" t="s">
        <v>96</v>
      </c>
      <c r="C112" s="163"/>
      <c r="D112" s="164">
        <f t="shared" si="4"/>
        <v>0</v>
      </c>
      <c r="E112" s="30"/>
    </row>
    <row r="113" spans="1:5" s="7" customFormat="1" ht="12.6" customHeight="1" x14ac:dyDescent="0.2">
      <c r="A113" s="1"/>
      <c r="B113" s="18" t="s">
        <v>97</v>
      </c>
      <c r="C113" s="163"/>
      <c r="D113" s="164">
        <f t="shared" si="4"/>
        <v>0</v>
      </c>
      <c r="E113" s="30"/>
    </row>
    <row r="114" spans="1:5" s="7" customFormat="1" ht="12.6" customHeight="1" x14ac:dyDescent="0.2">
      <c r="A114" s="1"/>
      <c r="B114" s="18" t="s">
        <v>98</v>
      </c>
      <c r="C114" s="163"/>
      <c r="D114" s="164">
        <f t="shared" si="4"/>
        <v>0</v>
      </c>
      <c r="E114" s="30"/>
    </row>
    <row r="115" spans="1:5" s="7" customFormat="1" ht="12.6" customHeight="1" x14ac:dyDescent="0.2">
      <c r="A115" s="1"/>
      <c r="B115" s="18" t="s">
        <v>99</v>
      </c>
      <c r="C115" s="163"/>
      <c r="D115" s="164">
        <f t="shared" si="4"/>
        <v>0</v>
      </c>
      <c r="E115" s="21"/>
    </row>
    <row r="116" spans="1:5" s="7" customFormat="1" ht="12.6" customHeight="1" x14ac:dyDescent="0.2">
      <c r="A116" s="41" t="s">
        <v>700</v>
      </c>
      <c r="B116" s="18" t="s">
        <v>100</v>
      </c>
      <c r="C116" s="173"/>
      <c r="D116" s="164">
        <f t="shared" si="4"/>
        <v>0</v>
      </c>
      <c r="E116" s="42"/>
    </row>
    <row r="117" spans="1:5" s="7" customFormat="1" ht="12.6" customHeight="1" x14ac:dyDescent="0.2">
      <c r="A117" s="1"/>
      <c r="B117"/>
      <c r="C117" s="174"/>
      <c r="D117" s="174"/>
      <c r="E117" s="43"/>
    </row>
    <row r="118" spans="1:5" s="7" customFormat="1" ht="12.6" customHeight="1" x14ac:dyDescent="0.2">
      <c r="A118" s="1"/>
      <c r="B118" s="14" t="s">
        <v>101</v>
      </c>
      <c r="C118" s="167"/>
      <c r="D118" s="28"/>
      <c r="E118" s="28"/>
    </row>
    <row r="119" spans="1:5" s="7" customFormat="1" ht="12.6" customHeight="1" x14ac:dyDescent="0.2">
      <c r="A119" s="1"/>
      <c r="B119" s="18" t="s">
        <v>102</v>
      </c>
      <c r="C119" s="163"/>
      <c r="D119" s="164">
        <f>IF(A119="x",C119,C119*ExchangeRateFDS)</f>
        <v>0</v>
      </c>
      <c r="E119" s="20"/>
    </row>
    <row r="120" spans="1:5" s="7" customFormat="1" ht="12.6" customHeight="1" x14ac:dyDescent="0.2">
      <c r="A120" s="1"/>
      <c r="B120" s="18" t="s">
        <v>103</v>
      </c>
      <c r="C120" s="163"/>
      <c r="D120" s="164">
        <f>IF(A120="x",C120,C120*ExchangeRateFDS)</f>
        <v>0</v>
      </c>
      <c r="E120" s="30"/>
    </row>
    <row r="121" spans="1:5" s="7" customFormat="1" ht="12.6" customHeight="1" x14ac:dyDescent="0.2">
      <c r="A121" s="1"/>
      <c r="B121" s="18" t="s">
        <v>104</v>
      </c>
      <c r="C121" s="163"/>
      <c r="D121" s="164">
        <f>IF(A121="x",C121,C121*ExchangeRateFDS)</f>
        <v>0</v>
      </c>
      <c r="E121" s="30"/>
    </row>
    <row r="122" spans="1:5" s="7" customFormat="1" ht="12.6" customHeight="1" x14ac:dyDescent="0.2">
      <c r="A122" s="1"/>
      <c r="B122" s="18" t="s">
        <v>105</v>
      </c>
      <c r="C122" s="163"/>
      <c r="D122" s="164">
        <f>IF(A122="x",C122,C122*ExchangeRateFDS)</f>
        <v>0</v>
      </c>
      <c r="E122" s="30"/>
    </row>
    <row r="123" spans="1:5" s="7" customFormat="1" ht="12.6" customHeight="1" x14ac:dyDescent="0.2">
      <c r="A123" s="1"/>
      <c r="B123" s="18" t="s">
        <v>106</v>
      </c>
      <c r="C123" s="175"/>
      <c r="D123" s="164">
        <f>IF(A123="x",C123,C123*ExchangeRateFDS)</f>
        <v>0</v>
      </c>
      <c r="E123" s="21"/>
    </row>
    <row r="124" spans="1:5" s="7" customFormat="1" ht="12.6" customHeight="1" x14ac:dyDescent="0.2">
      <c r="A124" s="1"/>
      <c r="B124" s="1"/>
      <c r="C124" s="5"/>
      <c r="D124" s="6"/>
      <c r="E124" s="44"/>
    </row>
    <row r="125" spans="1:5" s="7" customFormat="1" ht="12.6" customHeight="1" x14ac:dyDescent="0.2">
      <c r="A125" s="1"/>
      <c r="B125" s="14" t="s">
        <v>107</v>
      </c>
      <c r="C125" s="167"/>
      <c r="D125" s="28"/>
      <c r="E125" s="28"/>
    </row>
    <row r="126" spans="1:5" s="7" customFormat="1" ht="12.6" customHeight="1" x14ac:dyDescent="0.2">
      <c r="A126" s="1"/>
      <c r="B126" s="18" t="s">
        <v>108</v>
      </c>
      <c r="C126" s="163"/>
      <c r="D126" s="164">
        <f t="shared" ref="D126:D142" si="5">IF(A126="x",C126,C126*ExchangeRateFDS)</f>
        <v>0</v>
      </c>
      <c r="E126" s="20"/>
    </row>
    <row r="127" spans="1:5" s="7" customFormat="1" ht="12.6" customHeight="1" x14ac:dyDescent="0.2">
      <c r="A127" s="1"/>
      <c r="B127" s="18" t="s">
        <v>109</v>
      </c>
      <c r="C127" s="163"/>
      <c r="D127" s="164">
        <f t="shared" si="5"/>
        <v>0</v>
      </c>
      <c r="E127" s="30"/>
    </row>
    <row r="128" spans="1:5" s="7" customFormat="1" ht="12.6" customHeight="1" x14ac:dyDescent="0.2">
      <c r="A128" s="1"/>
      <c r="B128" s="18" t="s">
        <v>110</v>
      </c>
      <c r="C128" s="163"/>
      <c r="D128" s="164">
        <f t="shared" si="5"/>
        <v>0</v>
      </c>
      <c r="E128" s="30"/>
    </row>
    <row r="129" spans="1:5" s="7" customFormat="1" ht="12.6" customHeight="1" x14ac:dyDescent="0.2">
      <c r="A129" s="1"/>
      <c r="B129" s="31" t="s">
        <v>111</v>
      </c>
      <c r="C129" s="163"/>
      <c r="D129" s="164">
        <f t="shared" si="5"/>
        <v>0</v>
      </c>
      <c r="E129" s="30"/>
    </row>
    <row r="130" spans="1:5" s="7" customFormat="1" ht="12.6" customHeight="1" x14ac:dyDescent="0.2">
      <c r="A130" s="1"/>
      <c r="B130" s="31" t="s">
        <v>112</v>
      </c>
      <c r="C130" s="163"/>
      <c r="D130" s="164">
        <f t="shared" si="5"/>
        <v>0</v>
      </c>
      <c r="E130" s="30"/>
    </row>
    <row r="131" spans="1:5" s="7" customFormat="1" ht="12.6" customHeight="1" x14ac:dyDescent="0.2">
      <c r="A131" s="1"/>
      <c r="B131" s="31" t="s">
        <v>113</v>
      </c>
      <c r="C131" s="163"/>
      <c r="D131" s="164">
        <f t="shared" si="5"/>
        <v>0</v>
      </c>
      <c r="E131" s="30"/>
    </row>
    <row r="132" spans="1:5" s="7" customFormat="1" ht="12.6" customHeight="1" x14ac:dyDescent="0.2">
      <c r="A132" s="1"/>
      <c r="B132" s="31" t="s">
        <v>114</v>
      </c>
      <c r="C132" s="163"/>
      <c r="D132" s="164">
        <f t="shared" si="5"/>
        <v>0</v>
      </c>
      <c r="E132" s="30"/>
    </row>
    <row r="133" spans="1:5" s="7" customFormat="1" ht="12.6" customHeight="1" x14ac:dyDescent="0.2">
      <c r="A133" s="1"/>
      <c r="B133" s="18" t="s">
        <v>115</v>
      </c>
      <c r="C133" s="163"/>
      <c r="D133" s="164">
        <f t="shared" si="5"/>
        <v>0</v>
      </c>
      <c r="E133" s="30"/>
    </row>
    <row r="134" spans="1:5" s="7" customFormat="1" ht="12.6" customHeight="1" x14ac:dyDescent="0.2">
      <c r="A134" s="1"/>
      <c r="B134" s="18" t="s">
        <v>116</v>
      </c>
      <c r="C134" s="163"/>
      <c r="D134" s="164">
        <f t="shared" si="5"/>
        <v>0</v>
      </c>
      <c r="E134" s="30"/>
    </row>
    <row r="135" spans="1:5" s="7" customFormat="1" ht="12.6" customHeight="1" x14ac:dyDescent="0.2">
      <c r="A135" s="1"/>
      <c r="B135" s="18" t="s">
        <v>117</v>
      </c>
      <c r="C135" s="163"/>
      <c r="D135" s="164">
        <f t="shared" si="5"/>
        <v>0</v>
      </c>
      <c r="E135" s="30"/>
    </row>
    <row r="136" spans="1:5" s="7" customFormat="1" ht="12.6" customHeight="1" x14ac:dyDescent="0.2">
      <c r="A136" s="1"/>
      <c r="B136" s="18" t="s">
        <v>118</v>
      </c>
      <c r="C136" s="163"/>
      <c r="D136" s="164">
        <f t="shared" si="5"/>
        <v>0</v>
      </c>
      <c r="E136" s="30"/>
    </row>
    <row r="137" spans="1:5" s="7" customFormat="1" ht="12.6" customHeight="1" x14ac:dyDescent="0.2">
      <c r="A137" s="1"/>
      <c r="B137" s="18" t="s">
        <v>119</v>
      </c>
      <c r="C137" s="163"/>
      <c r="D137" s="164">
        <f t="shared" si="5"/>
        <v>0</v>
      </c>
      <c r="E137" s="30"/>
    </row>
    <row r="138" spans="1:5" s="7" customFormat="1" ht="12.6" customHeight="1" x14ac:dyDescent="0.2">
      <c r="A138" s="1"/>
      <c r="B138" s="18" t="s">
        <v>120</v>
      </c>
      <c r="C138" s="163"/>
      <c r="D138" s="164">
        <f t="shared" si="5"/>
        <v>0</v>
      </c>
      <c r="E138" s="30"/>
    </row>
    <row r="139" spans="1:5" s="7" customFormat="1" ht="12.6" customHeight="1" x14ac:dyDescent="0.2">
      <c r="A139" s="1"/>
      <c r="B139" s="18" t="s">
        <v>121</v>
      </c>
      <c r="C139" s="163"/>
      <c r="D139" s="164">
        <f t="shared" si="5"/>
        <v>0</v>
      </c>
      <c r="E139" s="30"/>
    </row>
    <row r="140" spans="1:5" s="7" customFormat="1" ht="12.6" customHeight="1" x14ac:dyDescent="0.2">
      <c r="A140" s="1"/>
      <c r="B140" s="18" t="s">
        <v>122</v>
      </c>
      <c r="C140" s="163"/>
      <c r="D140" s="164">
        <f t="shared" si="5"/>
        <v>0</v>
      </c>
      <c r="E140" s="30"/>
    </row>
    <row r="141" spans="1:5" s="7" customFormat="1" ht="12.6" customHeight="1" x14ac:dyDescent="0.2">
      <c r="A141" s="1"/>
      <c r="B141" s="18" t="s">
        <v>123</v>
      </c>
      <c r="C141" s="163"/>
      <c r="D141" s="164">
        <f t="shared" si="5"/>
        <v>0</v>
      </c>
      <c r="E141" s="30"/>
    </row>
    <row r="142" spans="1:5" s="7" customFormat="1" ht="12.6" customHeight="1" x14ac:dyDescent="0.2">
      <c r="A142" s="1"/>
      <c r="B142" s="18" t="s">
        <v>124</v>
      </c>
      <c r="C142" s="175"/>
      <c r="D142" s="164">
        <f t="shared" si="5"/>
        <v>0</v>
      </c>
      <c r="E142" s="21"/>
    </row>
    <row r="143" spans="1:5" s="7" customFormat="1" ht="12.6" customHeight="1" x14ac:dyDescent="0.2">
      <c r="A143" s="1"/>
      <c r="B143" s="1"/>
      <c r="C143" s="5"/>
      <c r="D143" s="6"/>
    </row>
    <row r="144" spans="1:5" s="7" customFormat="1" ht="12.6" customHeight="1" x14ac:dyDescent="0.2">
      <c r="A144" s="1"/>
      <c r="B144" s="14" t="s">
        <v>125</v>
      </c>
      <c r="C144" s="167"/>
      <c r="D144" s="28"/>
      <c r="E144" s="28"/>
    </row>
    <row r="145" spans="1:5" s="7" customFormat="1" ht="12.6" customHeight="1" x14ac:dyDescent="0.2">
      <c r="A145" s="1"/>
      <c r="B145" s="18" t="s">
        <v>126</v>
      </c>
      <c r="C145" s="163"/>
      <c r="D145" s="164">
        <f t="shared" ref="D145:D161" si="6">IF(A145="x",C145,C145*ExchangeRateFDS)</f>
        <v>0</v>
      </c>
      <c r="E145" s="20"/>
    </row>
    <row r="146" spans="1:5" s="7" customFormat="1" ht="12.6" customHeight="1" x14ac:dyDescent="0.2">
      <c r="A146" s="1"/>
      <c r="B146" s="18" t="s">
        <v>127</v>
      </c>
      <c r="C146" s="163"/>
      <c r="D146" s="164">
        <f t="shared" si="6"/>
        <v>0</v>
      </c>
      <c r="E146" s="30"/>
    </row>
    <row r="147" spans="1:5" s="7" customFormat="1" ht="12.6" customHeight="1" x14ac:dyDescent="0.2">
      <c r="A147" s="1"/>
      <c r="B147" s="18" t="s">
        <v>128</v>
      </c>
      <c r="C147" s="163"/>
      <c r="D147" s="164">
        <f t="shared" si="6"/>
        <v>0</v>
      </c>
      <c r="E147" s="30"/>
    </row>
    <row r="148" spans="1:5" s="7" customFormat="1" ht="12.6" customHeight="1" x14ac:dyDescent="0.2">
      <c r="A148" s="1"/>
      <c r="B148" s="18" t="s">
        <v>129</v>
      </c>
      <c r="C148" s="163"/>
      <c r="D148" s="164">
        <f t="shared" si="6"/>
        <v>0</v>
      </c>
      <c r="E148" s="30"/>
    </row>
    <row r="149" spans="1:5" s="7" customFormat="1" ht="12.6" customHeight="1" x14ac:dyDescent="0.2">
      <c r="A149" s="1"/>
      <c r="B149" s="18" t="s">
        <v>130</v>
      </c>
      <c r="C149" s="163"/>
      <c r="D149" s="164">
        <f t="shared" si="6"/>
        <v>0</v>
      </c>
      <c r="E149" s="30"/>
    </row>
    <row r="150" spans="1:5" s="7" customFormat="1" ht="12.6" customHeight="1" x14ac:dyDescent="0.2">
      <c r="A150" s="1"/>
      <c r="B150" s="18" t="s">
        <v>131</v>
      </c>
      <c r="C150" s="163"/>
      <c r="D150" s="164">
        <f t="shared" si="6"/>
        <v>0</v>
      </c>
      <c r="E150" s="30"/>
    </row>
    <row r="151" spans="1:5" s="7" customFormat="1" ht="12.6" customHeight="1" x14ac:dyDescent="0.2">
      <c r="A151" s="1"/>
      <c r="B151" s="18" t="s">
        <v>132</v>
      </c>
      <c r="C151" s="163"/>
      <c r="D151" s="164">
        <f t="shared" si="6"/>
        <v>0</v>
      </c>
      <c r="E151" s="30"/>
    </row>
    <row r="152" spans="1:5" s="7" customFormat="1" ht="12.6" customHeight="1" x14ac:dyDescent="0.2">
      <c r="A152" s="1"/>
      <c r="B152" s="18" t="s">
        <v>133</v>
      </c>
      <c r="C152" s="163"/>
      <c r="D152" s="164">
        <f t="shared" si="6"/>
        <v>0</v>
      </c>
      <c r="E152" s="30"/>
    </row>
    <row r="153" spans="1:5" s="7" customFormat="1" ht="12.6" customHeight="1" x14ac:dyDescent="0.2">
      <c r="A153" s="1"/>
      <c r="B153" s="18" t="s">
        <v>134</v>
      </c>
      <c r="C153" s="163"/>
      <c r="D153" s="164">
        <f t="shared" si="6"/>
        <v>0</v>
      </c>
      <c r="E153" s="30"/>
    </row>
    <row r="154" spans="1:5" s="7" customFormat="1" ht="12.6" customHeight="1" x14ac:dyDescent="0.2">
      <c r="A154" s="1"/>
      <c r="B154" s="18" t="s">
        <v>135</v>
      </c>
      <c r="C154" s="163"/>
      <c r="D154" s="164">
        <f t="shared" si="6"/>
        <v>0</v>
      </c>
      <c r="E154" s="30"/>
    </row>
    <row r="155" spans="1:5" s="7" customFormat="1" ht="12.6" customHeight="1" x14ac:dyDescent="0.2">
      <c r="A155" s="1"/>
      <c r="B155" s="18" t="s">
        <v>136</v>
      </c>
      <c r="C155" s="163"/>
      <c r="D155" s="164">
        <f t="shared" si="6"/>
        <v>0</v>
      </c>
      <c r="E155" s="30"/>
    </row>
    <row r="156" spans="1:5" s="7" customFormat="1" ht="12.6" customHeight="1" x14ac:dyDescent="0.2">
      <c r="A156" s="1"/>
      <c r="B156" s="18" t="s">
        <v>137</v>
      </c>
      <c r="C156" s="163"/>
      <c r="D156" s="164">
        <f t="shared" si="6"/>
        <v>0</v>
      </c>
      <c r="E156" s="30"/>
    </row>
    <row r="157" spans="1:5" s="7" customFormat="1" ht="12.6" customHeight="1" x14ac:dyDescent="0.2">
      <c r="A157" s="1"/>
      <c r="B157" s="18" t="s">
        <v>138</v>
      </c>
      <c r="C157" s="163"/>
      <c r="D157" s="164">
        <f t="shared" si="6"/>
        <v>0</v>
      </c>
      <c r="E157" s="30"/>
    </row>
    <row r="158" spans="1:5" s="7" customFormat="1" ht="12.6" customHeight="1" x14ac:dyDescent="0.2">
      <c r="A158" s="1"/>
      <c r="B158" s="18" t="s">
        <v>139</v>
      </c>
      <c r="C158" s="163"/>
      <c r="D158" s="164">
        <f t="shared" si="6"/>
        <v>0</v>
      </c>
      <c r="E158" s="30"/>
    </row>
    <row r="159" spans="1:5" s="7" customFormat="1" ht="12.6" customHeight="1" x14ac:dyDescent="0.2">
      <c r="A159" s="1"/>
      <c r="B159" s="18" t="s">
        <v>140</v>
      </c>
      <c r="C159" s="163"/>
      <c r="D159" s="164">
        <f t="shared" si="6"/>
        <v>0</v>
      </c>
      <c r="E159" s="30"/>
    </row>
    <row r="160" spans="1:5" s="7" customFormat="1" ht="12.6" customHeight="1" x14ac:dyDescent="0.2">
      <c r="A160" s="1"/>
      <c r="B160" s="18" t="s">
        <v>141</v>
      </c>
      <c r="C160" s="163"/>
      <c r="D160" s="164">
        <f t="shared" si="6"/>
        <v>0</v>
      </c>
      <c r="E160" s="30"/>
    </row>
    <row r="161" spans="1:5" s="7" customFormat="1" ht="12.6" customHeight="1" x14ac:dyDescent="0.2">
      <c r="A161" s="1"/>
      <c r="B161" s="18" t="s">
        <v>142</v>
      </c>
      <c r="C161" s="175"/>
      <c r="D161" s="164">
        <f t="shared" si="6"/>
        <v>0</v>
      </c>
      <c r="E161" s="21"/>
    </row>
    <row r="162" spans="1:5" s="7" customFormat="1" ht="12.6" customHeight="1" x14ac:dyDescent="0.2">
      <c r="A162" s="1"/>
      <c r="B162" s="1"/>
      <c r="C162" s="5"/>
      <c r="D162" s="6"/>
      <c r="E162" s="44"/>
    </row>
    <row r="163" spans="1:5" s="7" customFormat="1" ht="12.6" customHeight="1" x14ac:dyDescent="0.2">
      <c r="A163" s="1"/>
      <c r="B163" s="34" t="s">
        <v>143</v>
      </c>
      <c r="C163" s="167"/>
      <c r="D163" s="28"/>
      <c r="E163" s="28"/>
    </row>
    <row r="164" spans="1:5" s="7" customFormat="1" ht="12.6" customHeight="1" x14ac:dyDescent="0.2">
      <c r="A164" s="1"/>
      <c r="B164" s="18" t="s">
        <v>144</v>
      </c>
      <c r="C164" s="163"/>
      <c r="D164" s="164">
        <f t="shared" ref="D164:D173" si="7">IF(A164="x",C164,C164*ExchangeRateFDS)</f>
        <v>0</v>
      </c>
      <c r="E164" s="20"/>
    </row>
    <row r="165" spans="1:5" s="7" customFormat="1" ht="12.6" customHeight="1" x14ac:dyDescent="0.2">
      <c r="A165" s="1"/>
      <c r="B165" s="18" t="s">
        <v>145</v>
      </c>
      <c r="C165" s="163"/>
      <c r="D165" s="164">
        <f t="shared" si="7"/>
        <v>0</v>
      </c>
      <c r="E165" s="30"/>
    </row>
    <row r="166" spans="1:5" s="7" customFormat="1" ht="12.6" customHeight="1" x14ac:dyDescent="0.2">
      <c r="A166" s="1"/>
      <c r="B166" s="18" t="s">
        <v>146</v>
      </c>
      <c r="C166" s="163"/>
      <c r="D166" s="164">
        <f t="shared" si="7"/>
        <v>0</v>
      </c>
      <c r="E166" s="30"/>
    </row>
    <row r="167" spans="1:5" s="7" customFormat="1" ht="12.6" customHeight="1" x14ac:dyDescent="0.2">
      <c r="A167" s="1"/>
      <c r="B167" s="18" t="s">
        <v>147</v>
      </c>
      <c r="C167" s="163"/>
      <c r="D167" s="164">
        <f t="shared" si="7"/>
        <v>0</v>
      </c>
      <c r="E167" s="30"/>
    </row>
    <row r="168" spans="1:5" s="7" customFormat="1" ht="12.6" customHeight="1" x14ac:dyDescent="0.2">
      <c r="A168" s="1"/>
      <c r="B168" s="18" t="s">
        <v>148</v>
      </c>
      <c r="C168" s="163"/>
      <c r="D168" s="164">
        <f t="shared" si="7"/>
        <v>0</v>
      </c>
      <c r="E168" s="30"/>
    </row>
    <row r="169" spans="1:5" s="7" customFormat="1" ht="12.6" customHeight="1" x14ac:dyDescent="0.2">
      <c r="A169" s="1"/>
      <c r="B169" s="18" t="s">
        <v>149</v>
      </c>
      <c r="C169" s="163"/>
      <c r="D169" s="164">
        <f t="shared" si="7"/>
        <v>0</v>
      </c>
      <c r="E169" s="30"/>
    </row>
    <row r="170" spans="1:5" s="7" customFormat="1" ht="12.6" customHeight="1" x14ac:dyDescent="0.2">
      <c r="A170" s="1"/>
      <c r="B170" s="18" t="s">
        <v>150</v>
      </c>
      <c r="C170" s="163"/>
      <c r="D170" s="164">
        <f t="shared" si="7"/>
        <v>0</v>
      </c>
      <c r="E170" s="30"/>
    </row>
    <row r="171" spans="1:5" s="7" customFormat="1" ht="12.6" customHeight="1" x14ac:dyDescent="0.2">
      <c r="A171" s="1"/>
      <c r="B171" s="18" t="s">
        <v>151</v>
      </c>
      <c r="C171" s="163"/>
      <c r="D171" s="164">
        <f t="shared" si="7"/>
        <v>0</v>
      </c>
      <c r="E171" s="30"/>
    </row>
    <row r="172" spans="1:5" s="7" customFormat="1" ht="12.6" customHeight="1" x14ac:dyDescent="0.2">
      <c r="A172" s="1"/>
      <c r="B172" s="18" t="s">
        <v>152</v>
      </c>
      <c r="C172" s="163"/>
      <c r="D172" s="164">
        <f t="shared" si="7"/>
        <v>0</v>
      </c>
      <c r="E172" s="30"/>
    </row>
    <row r="173" spans="1:5" s="7" customFormat="1" ht="12.6" customHeight="1" x14ac:dyDescent="0.2">
      <c r="A173" s="1"/>
      <c r="B173" s="18" t="s">
        <v>153</v>
      </c>
      <c r="C173" s="175"/>
      <c r="D173" s="164">
        <f t="shared" si="7"/>
        <v>0</v>
      </c>
      <c r="E173" s="21"/>
    </row>
    <row r="174" spans="1:5" s="7" customFormat="1" ht="12.6" customHeight="1" x14ac:dyDescent="0.2">
      <c r="A174" s="1"/>
      <c r="B174" s="1"/>
      <c r="C174" s="5"/>
      <c r="D174" s="6"/>
      <c r="E174" s="44"/>
    </row>
    <row r="175" spans="1:5" s="7" customFormat="1" ht="12.6" customHeight="1" x14ac:dyDescent="0.2">
      <c r="A175" s="1"/>
      <c r="B175" s="34" t="s">
        <v>154</v>
      </c>
      <c r="C175" s="167"/>
      <c r="D175" s="28"/>
      <c r="E175" s="28"/>
    </row>
    <row r="176" spans="1:5" s="7" customFormat="1" ht="12.6" customHeight="1" x14ac:dyDescent="0.2">
      <c r="A176" s="1"/>
      <c r="B176" s="35" t="s">
        <v>155</v>
      </c>
      <c r="C176" s="163"/>
      <c r="D176" s="164">
        <f t="shared" ref="D176:D189" si="8">IF(A176="x",C176,C176*ExchangeRateFDS)</f>
        <v>0</v>
      </c>
      <c r="E176" s="20"/>
    </row>
    <row r="177" spans="1:5" s="7" customFormat="1" ht="12.6" customHeight="1" x14ac:dyDescent="0.2">
      <c r="A177" s="1"/>
      <c r="B177" s="35" t="s">
        <v>156</v>
      </c>
      <c r="C177" s="163"/>
      <c r="D177" s="164">
        <f t="shared" si="8"/>
        <v>0</v>
      </c>
      <c r="E177" s="20"/>
    </row>
    <row r="178" spans="1:5" s="7" customFormat="1" ht="12.6" customHeight="1" x14ac:dyDescent="0.2">
      <c r="A178" s="1"/>
      <c r="B178" s="18" t="s">
        <v>157</v>
      </c>
      <c r="C178" s="163"/>
      <c r="D178" s="164">
        <f t="shared" si="8"/>
        <v>0</v>
      </c>
      <c r="E178" s="30"/>
    </row>
    <row r="179" spans="1:5" s="7" customFormat="1" ht="12.6" customHeight="1" x14ac:dyDescent="0.2">
      <c r="A179" s="1"/>
      <c r="B179" s="18" t="s">
        <v>158</v>
      </c>
      <c r="C179" s="163"/>
      <c r="D179" s="164">
        <f t="shared" si="8"/>
        <v>0</v>
      </c>
      <c r="E179" s="30"/>
    </row>
    <row r="180" spans="1:5" s="7" customFormat="1" ht="12.6" customHeight="1" x14ac:dyDescent="0.2">
      <c r="A180" s="1"/>
      <c r="B180" s="18" t="s">
        <v>159</v>
      </c>
      <c r="C180" s="163"/>
      <c r="D180" s="164">
        <f t="shared" si="8"/>
        <v>0</v>
      </c>
      <c r="E180" s="30"/>
    </row>
    <row r="181" spans="1:5" s="7" customFormat="1" ht="12.6" customHeight="1" x14ac:dyDescent="0.2">
      <c r="A181" s="1"/>
      <c r="B181" s="18" t="s">
        <v>160</v>
      </c>
      <c r="C181" s="163"/>
      <c r="D181" s="164">
        <f t="shared" si="8"/>
        <v>0</v>
      </c>
      <c r="E181" s="30"/>
    </row>
    <row r="182" spans="1:5" s="7" customFormat="1" ht="12.6" customHeight="1" x14ac:dyDescent="0.2">
      <c r="A182" s="1"/>
      <c r="B182" s="18" t="s">
        <v>161</v>
      </c>
      <c r="C182" s="163"/>
      <c r="D182" s="164">
        <f t="shared" si="8"/>
        <v>0</v>
      </c>
      <c r="E182" s="30"/>
    </row>
    <row r="183" spans="1:5" s="7" customFormat="1" ht="12.6" customHeight="1" x14ac:dyDescent="0.2">
      <c r="A183" s="1"/>
      <c r="B183" s="31" t="s">
        <v>162</v>
      </c>
      <c r="C183" s="163"/>
      <c r="D183" s="164">
        <f t="shared" si="8"/>
        <v>0</v>
      </c>
      <c r="E183" s="30"/>
    </row>
    <row r="184" spans="1:5" s="7" customFormat="1" ht="12.6" customHeight="1" x14ac:dyDescent="0.2">
      <c r="A184" s="1"/>
      <c r="B184" s="31" t="s">
        <v>163</v>
      </c>
      <c r="C184" s="163"/>
      <c r="D184" s="164">
        <f t="shared" si="8"/>
        <v>0</v>
      </c>
      <c r="E184" s="30"/>
    </row>
    <row r="185" spans="1:5" s="7" customFormat="1" ht="12.6" customHeight="1" x14ac:dyDescent="0.2">
      <c r="A185" s="1"/>
      <c r="B185" s="31" t="s">
        <v>164</v>
      </c>
      <c r="C185" s="163"/>
      <c r="D185" s="164">
        <f t="shared" si="8"/>
        <v>0</v>
      </c>
      <c r="E185" s="30"/>
    </row>
    <row r="186" spans="1:5" s="7" customFormat="1" ht="12.6" customHeight="1" x14ac:dyDescent="0.2">
      <c r="A186" s="1"/>
      <c r="B186" s="45" t="s">
        <v>165</v>
      </c>
      <c r="C186" s="163"/>
      <c r="D186" s="164">
        <f t="shared" si="8"/>
        <v>0</v>
      </c>
      <c r="E186" s="30"/>
    </row>
    <row r="187" spans="1:5" s="7" customFormat="1" ht="12.6" customHeight="1" x14ac:dyDescent="0.2">
      <c r="A187" s="1"/>
      <c r="B187" s="35" t="s">
        <v>166</v>
      </c>
      <c r="C187" s="163"/>
      <c r="D187" s="164">
        <f t="shared" si="8"/>
        <v>0</v>
      </c>
      <c r="E187" s="30"/>
    </row>
    <row r="188" spans="1:5" s="7" customFormat="1" ht="12.6" customHeight="1" x14ac:dyDescent="0.2">
      <c r="A188" s="41" t="s">
        <v>700</v>
      </c>
      <c r="B188" s="18" t="s">
        <v>167</v>
      </c>
      <c r="C188" s="163"/>
      <c r="D188" s="164">
        <f t="shared" si="8"/>
        <v>0</v>
      </c>
      <c r="E188" s="30"/>
    </row>
    <row r="189" spans="1:5" s="7" customFormat="1" ht="12.6" customHeight="1" x14ac:dyDescent="0.2">
      <c r="A189" s="41" t="s">
        <v>700</v>
      </c>
      <c r="B189" s="18" t="s">
        <v>168</v>
      </c>
      <c r="C189" s="175"/>
      <c r="D189" s="164">
        <f t="shared" si="8"/>
        <v>0</v>
      </c>
      <c r="E189" s="21"/>
    </row>
    <row r="190" spans="1:5" s="7" customFormat="1" ht="12.6" customHeight="1" x14ac:dyDescent="0.2">
      <c r="A190" s="1"/>
      <c r="B190" s="1"/>
      <c r="C190" s="5"/>
      <c r="D190" s="6"/>
      <c r="E190" s="44"/>
    </row>
    <row r="191" spans="1:5" s="7" customFormat="1" ht="12.6" customHeight="1" x14ac:dyDescent="0.2">
      <c r="A191" s="1"/>
      <c r="B191" s="34" t="s">
        <v>169</v>
      </c>
      <c r="C191" s="167"/>
      <c r="D191" s="28"/>
      <c r="E191" s="28"/>
    </row>
    <row r="192" spans="1:5" s="7" customFormat="1" ht="12.6" customHeight="1" x14ac:dyDescent="0.2">
      <c r="A192" s="1"/>
      <c r="B192" s="18" t="s">
        <v>170</v>
      </c>
      <c r="C192" s="163"/>
      <c r="D192" s="164">
        <f t="shared" ref="D192:D204" si="9">IF(A192="x",C192,C192*ExchangeRateFDS)</f>
        <v>0</v>
      </c>
      <c r="E192" s="20"/>
    </row>
    <row r="193" spans="1:5" s="7" customFormat="1" ht="12.6" customHeight="1" x14ac:dyDescent="0.2">
      <c r="A193" s="1"/>
      <c r="B193" s="18" t="s">
        <v>171</v>
      </c>
      <c r="C193" s="163"/>
      <c r="D193" s="164">
        <f t="shared" si="9"/>
        <v>0</v>
      </c>
      <c r="E193" s="20"/>
    </row>
    <row r="194" spans="1:5" s="7" customFormat="1" ht="12.6" customHeight="1" x14ac:dyDescent="0.2">
      <c r="A194" s="1"/>
      <c r="B194" s="18" t="s">
        <v>172</v>
      </c>
      <c r="C194" s="163"/>
      <c r="D194" s="164">
        <f t="shared" si="9"/>
        <v>0</v>
      </c>
      <c r="E194" s="30"/>
    </row>
    <row r="195" spans="1:5" s="7" customFormat="1" ht="12.6" customHeight="1" x14ac:dyDescent="0.2">
      <c r="A195" s="1"/>
      <c r="B195" s="18" t="s">
        <v>173</v>
      </c>
      <c r="C195" s="163"/>
      <c r="D195" s="164">
        <f t="shared" si="9"/>
        <v>0</v>
      </c>
      <c r="E195" s="30"/>
    </row>
    <row r="196" spans="1:5" s="7" customFormat="1" ht="12.6" customHeight="1" x14ac:dyDescent="0.2">
      <c r="A196" s="1"/>
      <c r="B196" s="31" t="s">
        <v>174</v>
      </c>
      <c r="C196" s="163"/>
      <c r="D196" s="164">
        <f t="shared" si="9"/>
        <v>0</v>
      </c>
      <c r="E196" s="30"/>
    </row>
    <row r="197" spans="1:5" s="7" customFormat="1" ht="12.6" customHeight="1" x14ac:dyDescent="0.2">
      <c r="A197" s="1"/>
      <c r="B197" s="31" t="s">
        <v>175</v>
      </c>
      <c r="C197" s="163"/>
      <c r="D197" s="164">
        <f t="shared" si="9"/>
        <v>0</v>
      </c>
      <c r="E197" s="30"/>
    </row>
    <row r="198" spans="1:5" s="7" customFormat="1" ht="12.6" customHeight="1" x14ac:dyDescent="0.2">
      <c r="A198" s="1"/>
      <c r="B198" s="31" t="s">
        <v>176</v>
      </c>
      <c r="C198" s="163"/>
      <c r="D198" s="164">
        <f t="shared" si="9"/>
        <v>0</v>
      </c>
      <c r="E198" s="30"/>
    </row>
    <row r="199" spans="1:5" s="7" customFormat="1" ht="12.6" customHeight="1" x14ac:dyDescent="0.2">
      <c r="A199" s="1"/>
      <c r="B199" s="31" t="s">
        <v>177</v>
      </c>
      <c r="C199" s="163"/>
      <c r="D199" s="164">
        <f t="shared" si="9"/>
        <v>0</v>
      </c>
      <c r="E199" s="30"/>
    </row>
    <row r="200" spans="1:5" s="7" customFormat="1" ht="12.6" customHeight="1" x14ac:dyDescent="0.2">
      <c r="A200" s="1"/>
      <c r="B200" s="18" t="s">
        <v>178</v>
      </c>
      <c r="C200" s="163"/>
      <c r="D200" s="164">
        <f t="shared" si="9"/>
        <v>0</v>
      </c>
      <c r="E200" s="30"/>
    </row>
    <row r="201" spans="1:5" s="7" customFormat="1" ht="12.6" customHeight="1" x14ac:dyDescent="0.2">
      <c r="A201" s="1"/>
      <c r="B201" s="18" t="s">
        <v>179</v>
      </c>
      <c r="C201" s="163"/>
      <c r="D201" s="164">
        <f t="shared" si="9"/>
        <v>0</v>
      </c>
      <c r="E201" s="46"/>
    </row>
    <row r="202" spans="1:5" s="7" customFormat="1" ht="12.6" customHeight="1" x14ac:dyDescent="0.2">
      <c r="A202" s="1"/>
      <c r="B202" s="18" t="s">
        <v>180</v>
      </c>
      <c r="C202" s="163"/>
      <c r="D202" s="164">
        <f t="shared" si="9"/>
        <v>0</v>
      </c>
      <c r="E202" s="46"/>
    </row>
    <row r="203" spans="1:5" s="7" customFormat="1" ht="12.6" customHeight="1" x14ac:dyDescent="0.2">
      <c r="A203" s="1"/>
      <c r="B203" s="18" t="s">
        <v>181</v>
      </c>
      <c r="C203" s="163"/>
      <c r="D203" s="164">
        <f t="shared" si="9"/>
        <v>0</v>
      </c>
      <c r="E203" s="46"/>
    </row>
    <row r="204" spans="1:5" s="7" customFormat="1" ht="12.6" customHeight="1" x14ac:dyDescent="0.2">
      <c r="A204" s="41" t="s">
        <v>700</v>
      </c>
      <c r="B204" s="18" t="s">
        <v>182</v>
      </c>
      <c r="C204" s="175"/>
      <c r="D204" s="164">
        <f t="shared" si="9"/>
        <v>0</v>
      </c>
      <c r="E204" s="21"/>
    </row>
    <row r="205" spans="1:5" s="7" customFormat="1" ht="12.6" customHeight="1" x14ac:dyDescent="0.2">
      <c r="A205" s="1"/>
      <c r="B205" s="1"/>
      <c r="C205" s="5"/>
      <c r="D205" s="6"/>
    </row>
    <row r="206" spans="1:5" s="7" customFormat="1" ht="12.6" customHeight="1" x14ac:dyDescent="0.2">
      <c r="A206" s="1"/>
      <c r="B206" s="14" t="s">
        <v>183</v>
      </c>
      <c r="C206" s="167"/>
      <c r="D206" s="28"/>
      <c r="E206" s="28"/>
    </row>
    <row r="207" spans="1:5" s="7" customFormat="1" ht="12.6" customHeight="1" x14ac:dyDescent="0.2">
      <c r="A207" s="1"/>
      <c r="B207" s="18" t="s">
        <v>183</v>
      </c>
      <c r="C207" s="163"/>
      <c r="D207" s="164">
        <f t="shared" ref="D207:D212" si="10">IF(A207="x",C207,C207*ExchangeRateFDS)</f>
        <v>0</v>
      </c>
      <c r="E207" s="20"/>
    </row>
    <row r="208" spans="1:5" s="7" customFormat="1" ht="12.6" customHeight="1" x14ac:dyDescent="0.2">
      <c r="A208" s="1"/>
      <c r="B208" s="18" t="s">
        <v>184</v>
      </c>
      <c r="C208" s="163"/>
      <c r="D208" s="164">
        <f t="shared" si="10"/>
        <v>0</v>
      </c>
      <c r="E208" s="30"/>
    </row>
    <row r="209" spans="1:6" s="7" customFormat="1" ht="12.6" customHeight="1" x14ac:dyDescent="0.2">
      <c r="A209" s="1"/>
      <c r="B209" s="18" t="s">
        <v>185</v>
      </c>
      <c r="C209" s="163"/>
      <c r="D209" s="164">
        <f t="shared" si="10"/>
        <v>0</v>
      </c>
      <c r="E209" s="30"/>
    </row>
    <row r="210" spans="1:6" s="7" customFormat="1" ht="12.6" customHeight="1" x14ac:dyDescent="0.2">
      <c r="A210" s="1"/>
      <c r="B210" s="18" t="s">
        <v>186</v>
      </c>
      <c r="C210" s="163"/>
      <c r="D210" s="164">
        <f t="shared" si="10"/>
        <v>0</v>
      </c>
      <c r="E210" s="30"/>
    </row>
    <row r="211" spans="1:6" s="7" customFormat="1" ht="12.6" customHeight="1" x14ac:dyDescent="0.2">
      <c r="A211" s="1"/>
      <c r="B211" s="31" t="s">
        <v>187</v>
      </c>
      <c r="C211" s="163"/>
      <c r="D211" s="164">
        <f t="shared" si="10"/>
        <v>0</v>
      </c>
      <c r="E211" s="30"/>
    </row>
    <row r="212" spans="1:6" s="7" customFormat="1" ht="12.6" customHeight="1" x14ac:dyDescent="0.2">
      <c r="A212" s="1"/>
      <c r="B212" s="31" t="s">
        <v>188</v>
      </c>
      <c r="C212" s="175"/>
      <c r="D212" s="164">
        <f t="shared" si="10"/>
        <v>0</v>
      </c>
      <c r="E212" s="21"/>
      <c r="F212"/>
    </row>
    <row r="213" spans="1:6" s="7" customFormat="1" ht="12.6" customHeight="1" x14ac:dyDescent="0.2">
      <c r="A213" s="1"/>
      <c r="B213" s="1"/>
      <c r="C213" s="6"/>
      <c r="D213" s="6"/>
    </row>
    <row r="214" spans="1:6" s="7" customFormat="1" ht="12.6" customHeight="1" x14ac:dyDescent="0.2">
      <c r="A214" s="1"/>
      <c r="B214" s="14" t="s">
        <v>189</v>
      </c>
      <c r="C214" s="167"/>
      <c r="D214" s="28"/>
      <c r="E214" s="28"/>
    </row>
    <row r="215" spans="1:6" s="7" customFormat="1" ht="12.6" customHeight="1" x14ac:dyDescent="0.2">
      <c r="A215" s="1"/>
      <c r="B215" s="18" t="s">
        <v>190</v>
      </c>
      <c r="C215" s="163"/>
      <c r="D215" s="164">
        <f t="shared" ref="D215:D226" si="11">IF(A215="x",C215,C215*ExchangeRateFDS)</f>
        <v>0</v>
      </c>
      <c r="E215" s="20"/>
    </row>
    <row r="216" spans="1:6" s="7" customFormat="1" ht="12.6" customHeight="1" x14ac:dyDescent="0.2">
      <c r="A216" s="1"/>
      <c r="B216" s="18" t="s">
        <v>191</v>
      </c>
      <c r="C216" s="163"/>
      <c r="D216" s="164">
        <f t="shared" si="11"/>
        <v>0</v>
      </c>
      <c r="E216" s="30"/>
    </row>
    <row r="217" spans="1:6" s="7" customFormat="1" ht="12.6" customHeight="1" x14ac:dyDescent="0.2">
      <c r="A217" s="1"/>
      <c r="B217" s="18" t="s">
        <v>192</v>
      </c>
      <c r="C217" s="163"/>
      <c r="D217" s="164">
        <f t="shared" si="11"/>
        <v>0</v>
      </c>
      <c r="E217" s="30"/>
    </row>
    <row r="218" spans="1:6" s="7" customFormat="1" ht="12.6" customHeight="1" x14ac:dyDescent="0.2">
      <c r="A218" s="1"/>
      <c r="B218" s="18" t="s">
        <v>193</v>
      </c>
      <c r="C218" s="163"/>
      <c r="D218" s="164">
        <f t="shared" si="11"/>
        <v>0</v>
      </c>
      <c r="E218" s="30"/>
    </row>
    <row r="219" spans="1:6" s="7" customFormat="1" ht="12.6" customHeight="1" x14ac:dyDescent="0.2">
      <c r="A219" s="1"/>
      <c r="B219" s="18" t="s">
        <v>194</v>
      </c>
      <c r="C219" s="163"/>
      <c r="D219" s="164">
        <f t="shared" si="11"/>
        <v>0</v>
      </c>
      <c r="E219" s="30"/>
    </row>
    <row r="220" spans="1:6" s="7" customFormat="1" ht="12.6" customHeight="1" x14ac:dyDescent="0.2">
      <c r="A220" s="1"/>
      <c r="B220" s="18" t="s">
        <v>195</v>
      </c>
      <c r="C220" s="163"/>
      <c r="D220" s="164">
        <f t="shared" si="11"/>
        <v>0</v>
      </c>
      <c r="E220" s="30"/>
    </row>
    <row r="221" spans="1:6" s="7" customFormat="1" ht="12.6" customHeight="1" x14ac:dyDescent="0.2">
      <c r="A221" s="1"/>
      <c r="B221" s="18" t="s">
        <v>196</v>
      </c>
      <c r="C221" s="163"/>
      <c r="D221" s="164">
        <f t="shared" si="11"/>
        <v>0</v>
      </c>
      <c r="E221" s="30"/>
    </row>
    <row r="222" spans="1:6" s="7" customFormat="1" ht="12.6" customHeight="1" x14ac:dyDescent="0.2">
      <c r="A222" s="1"/>
      <c r="B222" s="18" t="s">
        <v>197</v>
      </c>
      <c r="C222" s="163"/>
      <c r="D222" s="164">
        <f t="shared" si="11"/>
        <v>0</v>
      </c>
      <c r="E222" s="30"/>
    </row>
    <row r="223" spans="1:6" s="7" customFormat="1" ht="12.6" customHeight="1" x14ac:dyDescent="0.2">
      <c r="A223" s="1"/>
      <c r="B223" s="18" t="s">
        <v>198</v>
      </c>
      <c r="C223" s="163"/>
      <c r="D223" s="164">
        <f t="shared" si="11"/>
        <v>0</v>
      </c>
      <c r="E223" s="30"/>
    </row>
    <row r="224" spans="1:6" s="7" customFormat="1" ht="12.6" customHeight="1" x14ac:dyDescent="0.2">
      <c r="A224" s="1"/>
      <c r="B224" s="18" t="s">
        <v>199</v>
      </c>
      <c r="C224" s="163"/>
      <c r="D224" s="164">
        <f t="shared" si="11"/>
        <v>0</v>
      </c>
      <c r="E224" s="30"/>
    </row>
    <row r="225" spans="1:5" s="7" customFormat="1" ht="12.6" customHeight="1" x14ac:dyDescent="0.2">
      <c r="A225" s="1"/>
      <c r="B225" s="18" t="s">
        <v>200</v>
      </c>
      <c r="C225" s="163"/>
      <c r="D225" s="164">
        <f t="shared" si="11"/>
        <v>0</v>
      </c>
      <c r="E225" s="30"/>
    </row>
    <row r="226" spans="1:5" s="7" customFormat="1" ht="12.6" customHeight="1" x14ac:dyDescent="0.2">
      <c r="A226" s="1"/>
      <c r="B226" s="18" t="s">
        <v>201</v>
      </c>
      <c r="C226" s="175"/>
      <c r="D226" s="164">
        <f t="shared" si="11"/>
        <v>0</v>
      </c>
      <c r="E226" s="21"/>
    </row>
    <row r="227" spans="1:5" s="7" customFormat="1" ht="12.6" customHeight="1" x14ac:dyDescent="0.2">
      <c r="A227" s="1"/>
      <c r="B227" s="1"/>
      <c r="C227" s="5"/>
      <c r="D227" s="6"/>
    </row>
    <row r="228" spans="1:5" s="7" customFormat="1" ht="12.6" customHeight="1" x14ac:dyDescent="0.2">
      <c r="A228" s="1"/>
      <c r="B228" s="14" t="s">
        <v>202</v>
      </c>
      <c r="C228" s="167"/>
      <c r="D228" s="28"/>
      <c r="E228" s="28"/>
    </row>
    <row r="229" spans="1:5" s="7" customFormat="1" ht="12.6" customHeight="1" x14ac:dyDescent="0.2">
      <c r="A229" s="1"/>
      <c r="B229" s="18" t="s">
        <v>203</v>
      </c>
      <c r="C229" s="163"/>
      <c r="D229" s="164">
        <f>IF(A229="x",C229,C229*ExchangeRateFDS)</f>
        <v>0</v>
      </c>
      <c r="E229" s="20"/>
    </row>
    <row r="230" spans="1:5" ht="12.6" customHeight="1" x14ac:dyDescent="0.2">
      <c r="A230" s="41" t="s">
        <v>700</v>
      </c>
      <c r="B230" s="18" t="s">
        <v>204</v>
      </c>
      <c r="C230" s="163"/>
      <c r="D230" s="164">
        <f>IF(A230="x",C230,C230*ExchangeRateFDS)</f>
        <v>0</v>
      </c>
      <c r="E230" s="30"/>
    </row>
    <row r="231" spans="1:5" ht="12.6" customHeight="1" x14ac:dyDescent="0.2">
      <c r="B231" s="47" t="s">
        <v>205</v>
      </c>
      <c r="C231" s="163"/>
      <c r="D231" s="164">
        <f>IF(A231="x",C231,C231*ExchangeRateFDS)</f>
        <v>0</v>
      </c>
      <c r="E231" s="30"/>
    </row>
    <row r="232" spans="1:5" ht="12.6" customHeight="1" x14ac:dyDescent="0.2">
      <c r="A232" s="41" t="s">
        <v>700</v>
      </c>
      <c r="B232" s="47" t="s">
        <v>206</v>
      </c>
      <c r="C232" s="175"/>
      <c r="D232" s="164">
        <f>IF(A232="x",C232,C232*ExchangeRateFDS)</f>
        <v>0</v>
      </c>
      <c r="E232" s="21"/>
    </row>
    <row r="233" spans="1:5" ht="12.6" customHeight="1" x14ac:dyDescent="0.2">
      <c r="C233" s="90"/>
      <c r="D233" s="91"/>
    </row>
    <row r="234" spans="1:5" ht="12.6" customHeight="1" x14ac:dyDescent="0.2">
      <c r="C234" s="90"/>
      <c r="D234" s="91"/>
    </row>
    <row r="235" spans="1:5" ht="12.6" customHeight="1" x14ac:dyDescent="0.2">
      <c r="C235" s="90"/>
      <c r="D235" s="91"/>
    </row>
    <row r="236" spans="1:5" ht="12.6" customHeight="1" x14ac:dyDescent="0.2">
      <c r="C236" s="90"/>
      <c r="D236" s="91"/>
    </row>
    <row r="237" spans="1:5" ht="12.6" customHeight="1" x14ac:dyDescent="0.2">
      <c r="C237" s="90"/>
      <c r="D237" s="91"/>
    </row>
    <row r="238" spans="1:5" ht="12.6" customHeight="1" x14ac:dyDescent="0.2">
      <c r="C238" s="90"/>
      <c r="D238" s="91"/>
    </row>
    <row r="239" spans="1:5" ht="12.6" customHeight="1" x14ac:dyDescent="0.2">
      <c r="C239" s="90"/>
      <c r="D239" s="91"/>
    </row>
    <row r="240" spans="1:5" ht="12.6" customHeight="1" x14ac:dyDescent="0.2">
      <c r="C240" s="90"/>
      <c r="D240" s="91"/>
    </row>
    <row r="241" spans="3:4" ht="12.6" customHeight="1" x14ac:dyDescent="0.2">
      <c r="C241" s="90"/>
      <c r="D241" s="91"/>
    </row>
    <row r="242" spans="3:4" ht="12.6" customHeight="1" x14ac:dyDescent="0.2">
      <c r="C242" s="90"/>
      <c r="D242" s="91"/>
    </row>
    <row r="243" spans="3:4" ht="12.6" customHeight="1" x14ac:dyDescent="0.2">
      <c r="C243" s="90"/>
      <c r="D243" s="91"/>
    </row>
    <row r="244" spans="3:4" ht="12.6" customHeight="1" x14ac:dyDescent="0.2">
      <c r="C244" s="90"/>
      <c r="D244" s="91"/>
    </row>
    <row r="245" spans="3:4" ht="12.6" customHeight="1" x14ac:dyDescent="0.2">
      <c r="C245" s="90"/>
      <c r="D245" s="91"/>
    </row>
    <row r="246" spans="3:4" ht="12.6" customHeight="1" x14ac:dyDescent="0.2">
      <c r="C246" s="90"/>
      <c r="D246" s="91"/>
    </row>
    <row r="247" spans="3:4" ht="12.6" customHeight="1" x14ac:dyDescent="0.2">
      <c r="C247" s="90"/>
      <c r="D247" s="91"/>
    </row>
    <row r="248" spans="3:4" ht="12.6" customHeight="1" x14ac:dyDescent="0.2">
      <c r="C248" s="90"/>
      <c r="D248" s="91"/>
    </row>
    <row r="249" spans="3:4" ht="12.6" customHeight="1" x14ac:dyDescent="0.2">
      <c r="C249" s="90"/>
      <c r="D249" s="91"/>
    </row>
    <row r="250" spans="3:4" ht="12.6" customHeight="1" x14ac:dyDescent="0.2">
      <c r="C250" s="90"/>
      <c r="D250" s="91"/>
    </row>
    <row r="251" spans="3:4" ht="12.6" customHeight="1" x14ac:dyDescent="0.2">
      <c r="C251" s="90"/>
      <c r="D251" s="91"/>
    </row>
    <row r="252" spans="3:4" ht="12.6" customHeight="1" x14ac:dyDescent="0.2">
      <c r="C252" s="90"/>
      <c r="D252" s="91"/>
    </row>
    <row r="253" spans="3:4" ht="12.6" customHeight="1" x14ac:dyDescent="0.2">
      <c r="C253" s="90"/>
      <c r="D253" s="9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090F-D4C0-41AB-9206-15E1CC351BF3}">
  <sheetPr>
    <tabColor rgb="FFD4ECF9"/>
  </sheetPr>
  <dimension ref="A1:P308"/>
  <sheetViews>
    <sheetView showGridLines="0" workbookViewId="0"/>
  </sheetViews>
  <sheetFormatPr defaultColWidth="8.5703125" defaultRowHeight="12.75" x14ac:dyDescent="0.2"/>
  <cols>
    <col min="1" max="2" width="5.5703125" style="56" customWidth="1"/>
    <col min="3" max="3" width="12" style="57" customWidth="1"/>
    <col min="4" max="4" width="14.5703125" style="53" customWidth="1"/>
    <col min="5" max="5" width="95.5703125" style="58" customWidth="1"/>
    <col min="6" max="7" width="12.5703125" style="59" customWidth="1"/>
    <col min="8" max="8" width="12.5703125" style="67" customWidth="1"/>
    <col min="9" max="9" width="8.5703125" style="56"/>
    <col min="10" max="10" width="15.5703125" style="56" customWidth="1"/>
    <col min="11" max="16384" width="8.5703125" style="56"/>
  </cols>
  <sheetData>
    <row r="1" spans="1:14" ht="20.100000000000001" customHeight="1" x14ac:dyDescent="0.2">
      <c r="A1" s="50">
        <v>2</v>
      </c>
      <c r="B1" s="51" t="s">
        <v>9</v>
      </c>
      <c r="C1" s="52"/>
      <c r="E1" s="54"/>
      <c r="F1" s="55"/>
      <c r="G1" s="55"/>
      <c r="H1" s="66"/>
      <c r="I1" s="54"/>
    </row>
    <row r="2" spans="1:14" ht="14.25" customHeight="1" x14ac:dyDescent="0.2"/>
    <row r="3" spans="1:14" ht="14.25" customHeight="1" x14ac:dyDescent="0.2"/>
    <row r="4" spans="1:14" ht="14.25" customHeight="1" x14ac:dyDescent="0.2">
      <c r="D4" s="68"/>
      <c r="F4" s="69"/>
      <c r="G4" s="69"/>
      <c r="H4" s="70"/>
    </row>
    <row r="5" spans="1:14" ht="78.75" customHeight="1" x14ac:dyDescent="0.2">
      <c r="B5" s="71" t="s">
        <v>524</v>
      </c>
      <c r="C5" s="72"/>
      <c r="D5" s="73"/>
      <c r="E5" s="74" t="s">
        <v>9</v>
      </c>
      <c r="F5" s="75" t="s">
        <v>680</v>
      </c>
      <c r="G5" s="75" t="s">
        <v>682</v>
      </c>
      <c r="H5" s="75"/>
    </row>
    <row r="6" spans="1:14" ht="30" customHeight="1" x14ac:dyDescent="0.2">
      <c r="B6" s="76" t="s">
        <v>207</v>
      </c>
      <c r="C6" s="77" t="s">
        <v>525</v>
      </c>
      <c r="D6" s="77" t="s">
        <v>526</v>
      </c>
      <c r="E6" s="78"/>
      <c r="F6" s="79" t="s">
        <v>679</v>
      </c>
      <c r="G6" s="79">
        <v>45657</v>
      </c>
      <c r="H6" s="75" t="s">
        <v>527</v>
      </c>
    </row>
    <row r="7" spans="1:14" ht="14.25" customHeight="1" x14ac:dyDescent="0.2">
      <c r="B7" s="92"/>
      <c r="C7" s="93"/>
      <c r="E7" s="94" t="s">
        <v>528</v>
      </c>
      <c r="F7" s="136"/>
      <c r="G7" s="136"/>
      <c r="H7" s="80"/>
      <c r="M7" s="81"/>
      <c r="N7" s="82"/>
    </row>
    <row r="8" spans="1:14" ht="14.25" customHeight="1" x14ac:dyDescent="0.2">
      <c r="B8" s="92" t="s">
        <v>208</v>
      </c>
      <c r="C8" s="93">
        <v>101100000</v>
      </c>
      <c r="D8" s="95" t="s">
        <v>209</v>
      </c>
      <c r="E8" s="96" t="s">
        <v>529</v>
      </c>
      <c r="F8" s="137">
        <f>F9+F12+F15+SUM(F18:F18)</f>
        <v>0</v>
      </c>
      <c r="G8" s="137">
        <f t="shared" ref="G8:G18" si="0">F8*ExchangeRateFDS</f>
        <v>0</v>
      </c>
      <c r="H8" s="83">
        <f>IF($F$168=0,0,F8/$F$168)</f>
        <v>0</v>
      </c>
    </row>
    <row r="9" spans="1:14" ht="14.25" customHeight="1" x14ac:dyDescent="0.2">
      <c r="B9" s="92" t="s">
        <v>210</v>
      </c>
      <c r="C9" s="93">
        <v>101110000</v>
      </c>
      <c r="D9" s="95"/>
      <c r="E9" s="97" t="s">
        <v>530</v>
      </c>
      <c r="F9" s="138">
        <f>SUM(F10:F11)</f>
        <v>0</v>
      </c>
      <c r="G9" s="138">
        <f t="shared" si="0"/>
        <v>0</v>
      </c>
      <c r="H9" s="83"/>
    </row>
    <row r="10" spans="1:14" ht="14.25" customHeight="1" x14ac:dyDescent="0.2">
      <c r="B10" s="97" t="s">
        <v>211</v>
      </c>
      <c r="C10" s="98"/>
      <c r="D10" s="99"/>
      <c r="E10" s="100" t="s">
        <v>531</v>
      </c>
      <c r="F10" s="139"/>
      <c r="G10" s="140">
        <f t="shared" si="0"/>
        <v>0</v>
      </c>
      <c r="H10" s="84"/>
      <c r="M10" s="85"/>
      <c r="N10" s="60"/>
    </row>
    <row r="11" spans="1:14" ht="14.25" customHeight="1" x14ac:dyDescent="0.2">
      <c r="B11" s="97" t="s">
        <v>212</v>
      </c>
      <c r="C11" s="98"/>
      <c r="D11" s="99"/>
      <c r="E11" s="100" t="s">
        <v>683</v>
      </c>
      <c r="F11" s="139"/>
      <c r="G11" s="140">
        <f t="shared" si="0"/>
        <v>0</v>
      </c>
      <c r="H11" s="84"/>
      <c r="M11" s="85"/>
      <c r="N11" s="60"/>
    </row>
    <row r="12" spans="1:14" ht="14.25" customHeight="1" x14ac:dyDescent="0.2">
      <c r="B12" s="97" t="s">
        <v>213</v>
      </c>
      <c r="C12" s="98">
        <v>101120100</v>
      </c>
      <c r="D12" s="99"/>
      <c r="E12" s="97" t="s">
        <v>532</v>
      </c>
      <c r="F12" s="141">
        <f>SUM(F13:F14)</f>
        <v>0</v>
      </c>
      <c r="G12" s="141">
        <f t="shared" si="0"/>
        <v>0</v>
      </c>
      <c r="H12" s="84"/>
      <c r="M12" s="85"/>
      <c r="N12" s="60"/>
    </row>
    <row r="13" spans="1:14" ht="14.25" customHeight="1" x14ac:dyDescent="0.2">
      <c r="B13" s="97" t="s">
        <v>214</v>
      </c>
      <c r="C13" s="98"/>
      <c r="D13" s="99"/>
      <c r="E13" s="100" t="s">
        <v>533</v>
      </c>
      <c r="F13" s="139"/>
      <c r="G13" s="140">
        <f t="shared" si="0"/>
        <v>0</v>
      </c>
      <c r="H13" s="84"/>
      <c r="M13" s="85"/>
      <c r="N13" s="61"/>
    </row>
    <row r="14" spans="1:14" ht="14.25" customHeight="1" x14ac:dyDescent="0.2">
      <c r="B14" s="97" t="s">
        <v>215</v>
      </c>
      <c r="C14" s="98"/>
      <c r="D14" s="99"/>
      <c r="E14" s="100" t="s">
        <v>534</v>
      </c>
      <c r="F14" s="139"/>
      <c r="G14" s="140">
        <f t="shared" si="0"/>
        <v>0</v>
      </c>
      <c r="H14" s="84"/>
      <c r="M14" s="85"/>
      <c r="N14" s="61"/>
    </row>
    <row r="15" spans="1:14" ht="14.25" customHeight="1" x14ac:dyDescent="0.2">
      <c r="B15" s="97" t="s">
        <v>216</v>
      </c>
      <c r="C15" s="98">
        <v>101130000</v>
      </c>
      <c r="D15" s="99"/>
      <c r="E15" s="97" t="s">
        <v>535</v>
      </c>
      <c r="F15" s="141">
        <f>SUM(F16:F17)</f>
        <v>0</v>
      </c>
      <c r="G15" s="141">
        <f t="shared" si="0"/>
        <v>0</v>
      </c>
      <c r="H15" s="84"/>
      <c r="M15" s="85"/>
      <c r="N15" s="61"/>
    </row>
    <row r="16" spans="1:14" ht="14.25" customHeight="1" x14ac:dyDescent="0.2">
      <c r="B16" s="97" t="s">
        <v>217</v>
      </c>
      <c r="C16" s="98"/>
      <c r="D16" s="99"/>
      <c r="E16" s="100" t="s">
        <v>536</v>
      </c>
      <c r="F16" s="139"/>
      <c r="G16" s="140">
        <f t="shared" si="0"/>
        <v>0</v>
      </c>
      <c r="H16" s="84"/>
      <c r="M16" s="85"/>
      <c r="N16" s="60"/>
    </row>
    <row r="17" spans="2:14" ht="14.25" customHeight="1" x14ac:dyDescent="0.2">
      <c r="B17" s="97" t="s">
        <v>218</v>
      </c>
      <c r="C17" s="98"/>
      <c r="D17" s="99"/>
      <c r="E17" s="100" t="s">
        <v>537</v>
      </c>
      <c r="F17" s="139"/>
      <c r="G17" s="140">
        <f t="shared" si="0"/>
        <v>0</v>
      </c>
      <c r="H17" s="84"/>
      <c r="M17" s="85"/>
      <c r="N17" s="60"/>
    </row>
    <row r="18" spans="2:14" ht="14.25" customHeight="1" x14ac:dyDescent="0.2">
      <c r="B18" s="97" t="s">
        <v>219</v>
      </c>
      <c r="C18" s="98"/>
      <c r="D18" s="101"/>
      <c r="E18" s="102" t="s">
        <v>538</v>
      </c>
      <c r="F18" s="139"/>
      <c r="G18" s="140">
        <f t="shared" si="0"/>
        <v>0</v>
      </c>
      <c r="H18" s="84"/>
    </row>
    <row r="19" spans="2:14" ht="14.25" customHeight="1" x14ac:dyDescent="0.2">
      <c r="B19" s="103"/>
      <c r="C19" s="103"/>
      <c r="D19" s="104"/>
      <c r="E19" s="105"/>
      <c r="F19" s="142"/>
      <c r="G19" s="142"/>
      <c r="H19" s="86"/>
    </row>
    <row r="20" spans="2:14" ht="14.25" customHeight="1" x14ac:dyDescent="0.2">
      <c r="B20" s="106" t="s">
        <v>220</v>
      </c>
      <c r="C20" s="106">
        <v>101200000</v>
      </c>
      <c r="D20" s="95" t="s">
        <v>221</v>
      </c>
      <c r="E20" s="96" t="s">
        <v>539</v>
      </c>
      <c r="F20" s="143">
        <f>F21+F25</f>
        <v>0</v>
      </c>
      <c r="G20" s="143">
        <f>F20*ExchangeRateFDS</f>
        <v>0</v>
      </c>
      <c r="H20" s="83">
        <f>IF($F$168=0,0,F20/$F$168)</f>
        <v>0</v>
      </c>
    </row>
    <row r="21" spans="2:14" ht="14.25" customHeight="1" x14ac:dyDescent="0.2">
      <c r="B21" s="106" t="s">
        <v>222</v>
      </c>
      <c r="C21" s="106">
        <v>101200100</v>
      </c>
      <c r="D21" s="95" t="s">
        <v>223</v>
      </c>
      <c r="E21" s="107" t="s">
        <v>13</v>
      </c>
      <c r="F21" s="144">
        <f>SUM(F22:F23)</f>
        <v>0</v>
      </c>
      <c r="G21" s="144">
        <f>F21*ExchangeRateFDS</f>
        <v>0</v>
      </c>
      <c r="H21" s="84"/>
      <c r="M21" s="85"/>
      <c r="N21" s="61"/>
    </row>
    <row r="22" spans="2:14" ht="14.25" customHeight="1" x14ac:dyDescent="0.2">
      <c r="B22" s="97" t="s">
        <v>224</v>
      </c>
      <c r="C22" s="99"/>
      <c r="D22" s="106"/>
      <c r="E22" s="108" t="s">
        <v>540</v>
      </c>
      <c r="F22" s="139"/>
      <c r="G22" s="140">
        <f>F22*ExchangeRateFDS</f>
        <v>0</v>
      </c>
      <c r="H22" s="84"/>
      <c r="N22" s="61"/>
    </row>
    <row r="23" spans="2:14" ht="14.25" customHeight="1" x14ac:dyDescent="0.2">
      <c r="B23" s="106" t="s">
        <v>225</v>
      </c>
      <c r="C23" s="106"/>
      <c r="D23" s="99"/>
      <c r="E23" s="108" t="s">
        <v>541</v>
      </c>
      <c r="F23" s="139"/>
      <c r="G23" s="140">
        <f>F23*ExchangeRateFDS</f>
        <v>0</v>
      </c>
      <c r="H23" s="84"/>
    </row>
    <row r="24" spans="2:14" ht="14.25" customHeight="1" x14ac:dyDescent="0.2">
      <c r="B24" s="109"/>
      <c r="C24" s="109"/>
      <c r="D24" s="109"/>
      <c r="E24" s="105"/>
      <c r="F24" s="142"/>
      <c r="G24" s="142"/>
      <c r="H24" s="86"/>
    </row>
    <row r="25" spans="2:14" ht="14.25" customHeight="1" x14ac:dyDescent="0.2">
      <c r="B25" s="97" t="s">
        <v>226</v>
      </c>
      <c r="C25" s="99">
        <v>101200200</v>
      </c>
      <c r="D25" s="95" t="s">
        <v>227</v>
      </c>
      <c r="E25" s="107" t="s">
        <v>14</v>
      </c>
      <c r="F25" s="145">
        <f>SUM(F26:F27)</f>
        <v>0</v>
      </c>
      <c r="G25" s="145">
        <f>F25*ExchangeRateFDS</f>
        <v>0</v>
      </c>
      <c r="H25" s="84"/>
      <c r="M25" s="85"/>
      <c r="N25" s="61"/>
    </row>
    <row r="26" spans="2:14" ht="14.25" customHeight="1" x14ac:dyDescent="0.2">
      <c r="B26" s="97" t="s">
        <v>228</v>
      </c>
      <c r="C26" s="99"/>
      <c r="D26" s="106"/>
      <c r="E26" s="108" t="s">
        <v>540</v>
      </c>
      <c r="F26" s="139"/>
      <c r="G26" s="140">
        <f>F26*ExchangeRateFDS</f>
        <v>0</v>
      </c>
      <c r="H26" s="84"/>
      <c r="N26" s="61"/>
    </row>
    <row r="27" spans="2:14" ht="14.25" customHeight="1" x14ac:dyDescent="0.2">
      <c r="B27" s="106" t="s">
        <v>229</v>
      </c>
      <c r="C27" s="106"/>
      <c r="D27" s="99"/>
      <c r="E27" s="108" t="s">
        <v>541</v>
      </c>
      <c r="F27" s="139"/>
      <c r="G27" s="140">
        <f>F27*ExchangeRateFDS</f>
        <v>0</v>
      </c>
      <c r="H27" s="84"/>
    </row>
    <row r="28" spans="2:14" ht="14.25" customHeight="1" x14ac:dyDescent="0.2">
      <c r="B28" s="105"/>
      <c r="C28" s="103"/>
      <c r="D28" s="110"/>
      <c r="E28" s="105"/>
      <c r="F28" s="142"/>
      <c r="G28" s="142"/>
      <c r="H28" s="86"/>
    </row>
    <row r="29" spans="2:14" ht="14.25" customHeight="1" x14ac:dyDescent="0.2">
      <c r="B29" s="97" t="s">
        <v>230</v>
      </c>
      <c r="C29" s="99">
        <v>101300000</v>
      </c>
      <c r="D29" s="95" t="s">
        <v>231</v>
      </c>
      <c r="E29" s="96" t="s">
        <v>542</v>
      </c>
      <c r="F29" s="146">
        <f>F30+F33+SUM(F35:F37)</f>
        <v>0</v>
      </c>
      <c r="G29" s="146">
        <f t="shared" ref="G29:G37" si="1">F29*ExchangeRateFDS</f>
        <v>0</v>
      </c>
      <c r="H29" s="83">
        <f>IF($F$168=0,0,F29/$F$168)</f>
        <v>0</v>
      </c>
    </row>
    <row r="30" spans="2:14" ht="14.25" customHeight="1" x14ac:dyDescent="0.2">
      <c r="B30" s="97" t="s">
        <v>232</v>
      </c>
      <c r="C30" s="99">
        <v>101300100</v>
      </c>
      <c r="D30" s="95" t="s">
        <v>233</v>
      </c>
      <c r="E30" s="97" t="s">
        <v>543</v>
      </c>
      <c r="F30" s="139"/>
      <c r="G30" s="140">
        <f t="shared" si="1"/>
        <v>0</v>
      </c>
      <c r="H30" s="84"/>
      <c r="M30" s="85"/>
      <c r="N30" s="61"/>
    </row>
    <row r="31" spans="2:14" ht="14.25" customHeight="1" x14ac:dyDescent="0.2">
      <c r="B31" s="97" t="s">
        <v>234</v>
      </c>
      <c r="C31" s="99"/>
      <c r="D31" s="102"/>
      <c r="E31" s="100" t="s">
        <v>544</v>
      </c>
      <c r="F31" s="139"/>
      <c r="G31" s="140">
        <f t="shared" si="1"/>
        <v>0</v>
      </c>
      <c r="H31" s="84"/>
    </row>
    <row r="32" spans="2:14" ht="14.25" customHeight="1" x14ac:dyDescent="0.2">
      <c r="B32" s="97" t="s">
        <v>235</v>
      </c>
      <c r="C32" s="99"/>
      <c r="D32" s="102"/>
      <c r="E32" s="100" t="s">
        <v>545</v>
      </c>
      <c r="F32" s="139"/>
      <c r="G32" s="140">
        <f t="shared" si="1"/>
        <v>0</v>
      </c>
      <c r="H32" s="84"/>
    </row>
    <row r="33" spans="2:14" ht="14.25" customHeight="1" x14ac:dyDescent="0.2">
      <c r="B33" s="108" t="s">
        <v>236</v>
      </c>
      <c r="C33" s="99">
        <v>101300200</v>
      </c>
      <c r="D33" s="95" t="s">
        <v>237</v>
      </c>
      <c r="E33" s="97" t="s">
        <v>546</v>
      </c>
      <c r="F33" s="139"/>
      <c r="G33" s="140">
        <f t="shared" si="1"/>
        <v>0</v>
      </c>
      <c r="H33" s="84"/>
      <c r="M33" s="85"/>
      <c r="N33" s="61"/>
    </row>
    <row r="34" spans="2:14" ht="14.25" customHeight="1" x14ac:dyDescent="0.2">
      <c r="B34" s="108" t="s">
        <v>238</v>
      </c>
      <c r="C34" s="99"/>
      <c r="D34" s="99"/>
      <c r="E34" s="100" t="s">
        <v>547</v>
      </c>
      <c r="F34" s="139"/>
      <c r="G34" s="140">
        <f t="shared" si="1"/>
        <v>0</v>
      </c>
      <c r="H34" s="84"/>
    </row>
    <row r="35" spans="2:14" ht="14.25" customHeight="1" x14ac:dyDescent="0.2">
      <c r="B35" s="108" t="s">
        <v>239</v>
      </c>
      <c r="C35" s="99">
        <v>101300300</v>
      </c>
      <c r="D35" s="95" t="s">
        <v>240</v>
      </c>
      <c r="E35" s="99" t="s">
        <v>548</v>
      </c>
      <c r="F35" s="139"/>
      <c r="G35" s="140">
        <f t="shared" si="1"/>
        <v>0</v>
      </c>
      <c r="H35" s="84"/>
      <c r="N35" s="61"/>
    </row>
    <row r="36" spans="2:14" ht="14.25" customHeight="1" x14ac:dyDescent="0.2">
      <c r="B36" s="97" t="s">
        <v>241</v>
      </c>
      <c r="C36" s="99">
        <v>101300400</v>
      </c>
      <c r="D36" s="95" t="s">
        <v>242</v>
      </c>
      <c r="E36" s="99" t="s">
        <v>549</v>
      </c>
      <c r="F36" s="139"/>
      <c r="G36" s="140">
        <f t="shared" si="1"/>
        <v>0</v>
      </c>
      <c r="H36" s="84"/>
      <c r="M36" s="85"/>
      <c r="N36" s="61"/>
    </row>
    <row r="37" spans="2:14" ht="14.25" customHeight="1" x14ac:dyDescent="0.2">
      <c r="B37" s="97" t="s">
        <v>243</v>
      </c>
      <c r="C37" s="99">
        <v>101310000</v>
      </c>
      <c r="D37" s="99" t="s">
        <v>244</v>
      </c>
      <c r="E37" s="97" t="s">
        <v>550</v>
      </c>
      <c r="F37" s="139"/>
      <c r="G37" s="140">
        <f t="shared" si="1"/>
        <v>0</v>
      </c>
      <c r="H37" s="84"/>
    </row>
    <row r="38" spans="2:14" ht="14.25" customHeight="1" x14ac:dyDescent="0.2">
      <c r="B38" s="105"/>
      <c r="C38" s="103"/>
      <c r="D38" s="110"/>
      <c r="E38" s="105"/>
      <c r="F38" s="147"/>
      <c r="G38" s="148"/>
      <c r="H38" s="86"/>
    </row>
    <row r="39" spans="2:14" ht="14.25" customHeight="1" x14ac:dyDescent="0.2">
      <c r="B39" s="97" t="s">
        <v>245</v>
      </c>
      <c r="C39" s="99">
        <v>101400000</v>
      </c>
      <c r="D39" s="95" t="s">
        <v>246</v>
      </c>
      <c r="E39" s="111" t="s">
        <v>551</v>
      </c>
      <c r="F39" s="149">
        <f>SUM(F40:F42)</f>
        <v>0</v>
      </c>
      <c r="G39" s="149">
        <f>F39*ExchangeRateFDS</f>
        <v>0</v>
      </c>
      <c r="H39" s="83">
        <f>IF($F$168=0,0,F39/$F$168)</f>
        <v>0</v>
      </c>
    </row>
    <row r="40" spans="2:14" ht="14.25" customHeight="1" x14ac:dyDescent="0.2">
      <c r="B40" s="97" t="s">
        <v>247</v>
      </c>
      <c r="C40" s="99"/>
      <c r="D40" s="102"/>
      <c r="E40" s="97" t="s">
        <v>552</v>
      </c>
      <c r="F40" s="139"/>
      <c r="G40" s="140">
        <f>F40*ExchangeRateFDS</f>
        <v>0</v>
      </c>
      <c r="H40" s="84"/>
    </row>
    <row r="41" spans="2:14" ht="14.25" customHeight="1" x14ac:dyDescent="0.2">
      <c r="B41" s="97" t="s">
        <v>248</v>
      </c>
      <c r="C41" s="99">
        <v>101410000</v>
      </c>
      <c r="D41" s="95" t="s">
        <v>249</v>
      </c>
      <c r="E41" s="97" t="s">
        <v>553</v>
      </c>
      <c r="F41" s="139"/>
      <c r="G41" s="140">
        <f>F41*ExchangeRateFDS</f>
        <v>0</v>
      </c>
      <c r="H41" s="84"/>
    </row>
    <row r="42" spans="2:14" ht="14.25" customHeight="1" x14ac:dyDescent="0.2">
      <c r="B42" s="108" t="s">
        <v>250</v>
      </c>
      <c r="C42" s="99"/>
      <c r="D42" s="99"/>
      <c r="E42" s="97" t="s">
        <v>554</v>
      </c>
      <c r="F42" s="139"/>
      <c r="G42" s="140">
        <f>F42*ExchangeRateFDS</f>
        <v>0</v>
      </c>
      <c r="H42" s="84"/>
    </row>
    <row r="43" spans="2:14" ht="14.25" customHeight="1" x14ac:dyDescent="0.2">
      <c r="B43" s="105"/>
      <c r="C43" s="103"/>
      <c r="D43" s="110"/>
      <c r="E43" s="112"/>
      <c r="F43" s="142"/>
      <c r="G43" s="142"/>
      <c r="H43" s="86"/>
    </row>
    <row r="44" spans="2:14" ht="14.25" customHeight="1" x14ac:dyDescent="0.2">
      <c r="B44" s="108" t="s">
        <v>251</v>
      </c>
      <c r="C44" s="99">
        <v>101500000</v>
      </c>
      <c r="D44" s="95" t="s">
        <v>252</v>
      </c>
      <c r="E44" s="111" t="s">
        <v>555</v>
      </c>
      <c r="F44" s="143">
        <f>F45+F48</f>
        <v>0</v>
      </c>
      <c r="G44" s="143">
        <f t="shared" ref="G44:G50" si="2">F44*ExchangeRateFDS</f>
        <v>0</v>
      </c>
      <c r="H44" s="83">
        <f>IF($F$168=0,0,F44/$F$168)</f>
        <v>0</v>
      </c>
      <c r="M44" s="85"/>
      <c r="N44" s="60"/>
    </row>
    <row r="45" spans="2:14" ht="14.25" customHeight="1" x14ac:dyDescent="0.2">
      <c r="B45" s="108" t="s">
        <v>253</v>
      </c>
      <c r="C45" s="99"/>
      <c r="D45" s="106"/>
      <c r="E45" s="106" t="s">
        <v>556</v>
      </c>
      <c r="F45" s="144">
        <f>F46+F47</f>
        <v>0</v>
      </c>
      <c r="G45" s="144">
        <f t="shared" si="2"/>
        <v>0</v>
      </c>
      <c r="H45" s="84"/>
    </row>
    <row r="46" spans="2:14" ht="14.25" customHeight="1" x14ac:dyDescent="0.2">
      <c r="B46" s="99" t="s">
        <v>254</v>
      </c>
      <c r="C46" s="99"/>
      <c r="D46" s="102"/>
      <c r="E46" s="100" t="s">
        <v>557</v>
      </c>
      <c r="F46" s="139"/>
      <c r="G46" s="140">
        <f t="shared" si="2"/>
        <v>0</v>
      </c>
      <c r="H46" s="84"/>
    </row>
    <row r="47" spans="2:14" ht="14.25" customHeight="1" x14ac:dyDescent="0.2">
      <c r="B47" s="108" t="s">
        <v>255</v>
      </c>
      <c r="C47" s="99"/>
      <c r="D47" s="102"/>
      <c r="E47" s="113" t="s">
        <v>558</v>
      </c>
      <c r="F47" s="139"/>
      <c r="G47" s="140">
        <f t="shared" si="2"/>
        <v>0</v>
      </c>
      <c r="H47" s="84"/>
    </row>
    <row r="48" spans="2:14" ht="14.25" customHeight="1" x14ac:dyDescent="0.2">
      <c r="B48" s="108" t="s">
        <v>256</v>
      </c>
      <c r="C48" s="106"/>
      <c r="D48" s="102"/>
      <c r="E48" s="106" t="s">
        <v>559</v>
      </c>
      <c r="F48" s="145">
        <f>F49+F50</f>
        <v>0</v>
      </c>
      <c r="G48" s="145">
        <f t="shared" si="2"/>
        <v>0</v>
      </c>
      <c r="H48" s="84"/>
    </row>
    <row r="49" spans="2:14" ht="14.25" customHeight="1" x14ac:dyDescent="0.2">
      <c r="B49" s="108" t="s">
        <v>257</v>
      </c>
      <c r="C49" s="99"/>
      <c r="D49" s="106"/>
      <c r="E49" s="100" t="s">
        <v>557</v>
      </c>
      <c r="F49" s="139"/>
      <c r="G49" s="140">
        <f t="shared" si="2"/>
        <v>0</v>
      </c>
      <c r="H49" s="84"/>
    </row>
    <row r="50" spans="2:14" ht="14.25" customHeight="1" x14ac:dyDescent="0.2">
      <c r="B50" s="106" t="s">
        <v>258</v>
      </c>
      <c r="C50" s="106"/>
      <c r="D50" s="102"/>
      <c r="E50" s="100" t="s">
        <v>558</v>
      </c>
      <c r="F50" s="139"/>
      <c r="G50" s="140">
        <f t="shared" si="2"/>
        <v>0</v>
      </c>
      <c r="H50" s="84"/>
    </row>
    <row r="51" spans="2:14" ht="14.25" customHeight="1" x14ac:dyDescent="0.2">
      <c r="B51" s="104"/>
      <c r="C51" s="104"/>
      <c r="D51" s="104"/>
      <c r="E51" s="114"/>
      <c r="F51" s="150"/>
      <c r="G51" s="150"/>
      <c r="H51" s="86"/>
      <c r="M51" s="85"/>
      <c r="N51" s="60"/>
    </row>
    <row r="52" spans="2:14" ht="14.25" customHeight="1" x14ac:dyDescent="0.2">
      <c r="B52" s="108" t="s">
        <v>259</v>
      </c>
      <c r="C52" s="106">
        <v>101600000</v>
      </c>
      <c r="D52" s="95" t="s">
        <v>260</v>
      </c>
      <c r="E52" s="115" t="s">
        <v>560</v>
      </c>
      <c r="F52" s="146">
        <f>SUM(F53:F55)</f>
        <v>0</v>
      </c>
      <c r="G52" s="146">
        <f>F52*ExchangeRateFDS</f>
        <v>0</v>
      </c>
      <c r="H52" s="83">
        <f>IF($F$168=0,0,F52/$F$168)</f>
        <v>0</v>
      </c>
    </row>
    <row r="53" spans="2:14" ht="14.25" customHeight="1" x14ac:dyDescent="0.2">
      <c r="B53" s="106" t="s">
        <v>261</v>
      </c>
      <c r="C53" s="99">
        <v>101600100</v>
      </c>
      <c r="D53" s="95" t="s">
        <v>262</v>
      </c>
      <c r="E53" s="106" t="s">
        <v>561</v>
      </c>
      <c r="F53" s="139"/>
      <c r="G53" s="140">
        <f>F53*ExchangeRateFDS</f>
        <v>0</v>
      </c>
      <c r="H53" s="84"/>
    </row>
    <row r="54" spans="2:14" ht="14.25" customHeight="1" x14ac:dyDescent="0.2">
      <c r="B54" s="106" t="s">
        <v>263</v>
      </c>
      <c r="C54" s="99">
        <v>101600200</v>
      </c>
      <c r="D54" s="95" t="s">
        <v>264</v>
      </c>
      <c r="E54" s="106" t="s">
        <v>562</v>
      </c>
      <c r="F54" s="139"/>
      <c r="G54" s="140">
        <f>F54*ExchangeRateFDS</f>
        <v>0</v>
      </c>
      <c r="H54" s="84"/>
    </row>
    <row r="55" spans="2:14" ht="14.25" customHeight="1" x14ac:dyDescent="0.2">
      <c r="B55" s="99" t="s">
        <v>265</v>
      </c>
      <c r="C55" s="99">
        <v>101600300</v>
      </c>
      <c r="D55" s="95" t="s">
        <v>266</v>
      </c>
      <c r="E55" s="99" t="s">
        <v>563</v>
      </c>
      <c r="F55" s="139"/>
      <c r="G55" s="140">
        <f>F55*ExchangeRateFDS</f>
        <v>0</v>
      </c>
      <c r="H55" s="84"/>
    </row>
    <row r="56" spans="2:14" ht="14.25" customHeight="1" x14ac:dyDescent="0.2">
      <c r="B56" s="103"/>
      <c r="C56" s="103"/>
      <c r="D56" s="104"/>
      <c r="E56" s="105"/>
      <c r="F56" s="142"/>
      <c r="G56" s="142"/>
      <c r="H56" s="86"/>
    </row>
    <row r="57" spans="2:14" ht="14.25" customHeight="1" x14ac:dyDescent="0.2">
      <c r="B57" s="99" t="s">
        <v>267</v>
      </c>
      <c r="C57" s="99">
        <v>101700000</v>
      </c>
      <c r="D57" s="95" t="s">
        <v>268</v>
      </c>
      <c r="E57" s="116" t="s">
        <v>564</v>
      </c>
      <c r="F57" s="143">
        <f>F58+F66+F76+F80</f>
        <v>0</v>
      </c>
      <c r="G57" s="143">
        <f t="shared" ref="G57:G64" si="3">F57*ExchangeRateFDS</f>
        <v>0</v>
      </c>
      <c r="H57" s="83">
        <f>IF($F$168=0,0,F57/$F$168)</f>
        <v>0</v>
      </c>
    </row>
    <row r="58" spans="2:14" ht="14.25" customHeight="1" x14ac:dyDescent="0.2">
      <c r="B58" s="99" t="s">
        <v>269</v>
      </c>
      <c r="C58" s="99">
        <v>101710000</v>
      </c>
      <c r="D58" s="95" t="s">
        <v>270</v>
      </c>
      <c r="E58" s="115" t="s">
        <v>24</v>
      </c>
      <c r="F58" s="144">
        <f>SUM(F59:F64)</f>
        <v>0</v>
      </c>
      <c r="G58" s="144">
        <f t="shared" si="3"/>
        <v>0</v>
      </c>
      <c r="H58" s="84"/>
      <c r="M58" s="85"/>
      <c r="N58" s="60"/>
    </row>
    <row r="59" spans="2:14" ht="14.25" customHeight="1" x14ac:dyDescent="0.2">
      <c r="B59" s="97" t="s">
        <v>271</v>
      </c>
      <c r="C59" s="99">
        <v>101710100</v>
      </c>
      <c r="D59" s="95" t="s">
        <v>272</v>
      </c>
      <c r="E59" s="97" t="s">
        <v>25</v>
      </c>
      <c r="F59" s="139"/>
      <c r="G59" s="140">
        <f t="shared" si="3"/>
        <v>0</v>
      </c>
      <c r="H59" s="84"/>
    </row>
    <row r="60" spans="2:14" ht="14.25" customHeight="1" x14ac:dyDescent="0.2">
      <c r="B60" s="97" t="s">
        <v>273</v>
      </c>
      <c r="C60" s="99">
        <v>101710200</v>
      </c>
      <c r="D60" s="95" t="s">
        <v>274</v>
      </c>
      <c r="E60" s="97" t="s">
        <v>26</v>
      </c>
      <c r="F60" s="139"/>
      <c r="G60" s="140">
        <f t="shared" si="3"/>
        <v>0</v>
      </c>
      <c r="H60" s="84"/>
    </row>
    <row r="61" spans="2:14" ht="14.25" customHeight="1" x14ac:dyDescent="0.2">
      <c r="B61" s="97" t="s">
        <v>275</v>
      </c>
      <c r="C61" s="99">
        <v>101710300</v>
      </c>
      <c r="D61" s="95" t="s">
        <v>276</v>
      </c>
      <c r="E61" s="97" t="s">
        <v>27</v>
      </c>
      <c r="F61" s="139"/>
      <c r="G61" s="140">
        <f t="shared" si="3"/>
        <v>0</v>
      </c>
      <c r="H61" s="84"/>
    </row>
    <row r="62" spans="2:14" ht="14.25" customHeight="1" x14ac:dyDescent="0.2">
      <c r="B62" s="97" t="s">
        <v>277</v>
      </c>
      <c r="C62" s="99">
        <v>101710400</v>
      </c>
      <c r="D62" s="95" t="s">
        <v>278</v>
      </c>
      <c r="E62" s="97" t="s">
        <v>28</v>
      </c>
      <c r="F62" s="139"/>
      <c r="G62" s="140">
        <f t="shared" si="3"/>
        <v>0</v>
      </c>
      <c r="H62" s="84"/>
    </row>
    <row r="63" spans="2:14" ht="14.25" customHeight="1" x14ac:dyDescent="0.2">
      <c r="B63" s="99" t="s">
        <v>279</v>
      </c>
      <c r="C63" s="99">
        <v>101710500</v>
      </c>
      <c r="D63" s="95" t="s">
        <v>280</v>
      </c>
      <c r="E63" s="97" t="s">
        <v>29</v>
      </c>
      <c r="F63" s="139"/>
      <c r="G63" s="140">
        <f t="shared" si="3"/>
        <v>0</v>
      </c>
      <c r="H63" s="84"/>
    </row>
    <row r="64" spans="2:14" ht="14.25" customHeight="1" x14ac:dyDescent="0.2">
      <c r="B64" s="97" t="s">
        <v>281</v>
      </c>
      <c r="C64" s="99">
        <v>101710600</v>
      </c>
      <c r="D64" s="95" t="s">
        <v>282</v>
      </c>
      <c r="E64" s="97" t="s">
        <v>30</v>
      </c>
      <c r="F64" s="139"/>
      <c r="G64" s="140">
        <f t="shared" si="3"/>
        <v>0</v>
      </c>
      <c r="H64" s="84"/>
    </row>
    <row r="65" spans="2:14" ht="14.25" customHeight="1" x14ac:dyDescent="0.2">
      <c r="B65" s="104"/>
      <c r="C65" s="104"/>
      <c r="D65" s="104"/>
      <c r="E65" s="105"/>
      <c r="F65" s="142"/>
      <c r="G65" s="142"/>
      <c r="H65" s="86"/>
    </row>
    <row r="66" spans="2:14" ht="14.25" customHeight="1" x14ac:dyDescent="0.2">
      <c r="B66" s="108" t="s">
        <v>283</v>
      </c>
      <c r="C66" s="99">
        <v>101720000</v>
      </c>
      <c r="D66" s="95" t="s">
        <v>284</v>
      </c>
      <c r="E66" s="111" t="s">
        <v>31</v>
      </c>
      <c r="F66" s="145">
        <f>SUM(F67:F68)+F71</f>
        <v>0</v>
      </c>
      <c r="G66" s="145">
        <f>F66*ExchangeRateFDS</f>
        <v>0</v>
      </c>
      <c r="H66" s="84"/>
      <c r="M66" s="85"/>
      <c r="N66" s="60"/>
    </row>
    <row r="67" spans="2:14" ht="14.25" customHeight="1" x14ac:dyDescent="0.2">
      <c r="B67" s="99" t="s">
        <v>285</v>
      </c>
      <c r="C67" s="99">
        <v>101721000</v>
      </c>
      <c r="D67" s="95" t="s">
        <v>286</v>
      </c>
      <c r="E67" s="97" t="s">
        <v>565</v>
      </c>
      <c r="F67" s="139"/>
      <c r="G67" s="140">
        <f>F67*ExchangeRateFDS</f>
        <v>0</v>
      </c>
      <c r="H67" s="84"/>
    </row>
    <row r="68" spans="2:14" ht="14.25" customHeight="1" x14ac:dyDescent="0.2">
      <c r="B68" s="99" t="s">
        <v>287</v>
      </c>
      <c r="C68" s="99">
        <v>101722000</v>
      </c>
      <c r="D68" s="95" t="s">
        <v>288</v>
      </c>
      <c r="E68" s="108" t="s">
        <v>566</v>
      </c>
      <c r="F68" s="139"/>
      <c r="G68" s="140">
        <f>F68*ExchangeRateFDS</f>
        <v>0</v>
      </c>
      <c r="H68" s="84"/>
    </row>
    <row r="69" spans="2:14" ht="14.25" customHeight="1" x14ac:dyDescent="0.2">
      <c r="B69" s="97" t="s">
        <v>289</v>
      </c>
      <c r="C69" s="99">
        <v>101722300</v>
      </c>
      <c r="D69" s="101"/>
      <c r="E69" s="117" t="s">
        <v>567</v>
      </c>
      <c r="F69" s="139"/>
      <c r="G69" s="140">
        <f>F69*ExchangeRateFDS</f>
        <v>0</v>
      </c>
      <c r="H69" s="84"/>
    </row>
    <row r="70" spans="2:14" ht="14.25" customHeight="1" x14ac:dyDescent="0.2">
      <c r="B70" s="103"/>
      <c r="C70" s="103"/>
      <c r="D70" s="104"/>
      <c r="E70" s="118"/>
      <c r="F70" s="150"/>
      <c r="G70" s="150"/>
      <c r="H70" s="86"/>
    </row>
    <row r="71" spans="2:14" ht="14.25" customHeight="1" x14ac:dyDescent="0.2">
      <c r="B71" s="97" t="s">
        <v>290</v>
      </c>
      <c r="C71" s="99">
        <v>101723000</v>
      </c>
      <c r="D71" s="119"/>
      <c r="E71" s="99" t="s">
        <v>568</v>
      </c>
      <c r="F71" s="151">
        <f>SUM(F72:F74)</f>
        <v>0</v>
      </c>
      <c r="G71" s="151">
        <f>F71*ExchangeRateFDS</f>
        <v>0</v>
      </c>
      <c r="H71" s="84"/>
    </row>
    <row r="72" spans="2:14" ht="14.25" customHeight="1" x14ac:dyDescent="0.2">
      <c r="B72" s="97" t="s">
        <v>291</v>
      </c>
      <c r="C72" s="99">
        <v>101723100</v>
      </c>
      <c r="D72" s="95" t="s">
        <v>292</v>
      </c>
      <c r="E72" s="117" t="s">
        <v>569</v>
      </c>
      <c r="F72" s="139"/>
      <c r="G72" s="140">
        <f>F72*ExchangeRateFDS</f>
        <v>0</v>
      </c>
      <c r="H72" s="84"/>
      <c r="M72" s="85"/>
      <c r="N72" s="61"/>
    </row>
    <row r="73" spans="2:14" ht="14.25" customHeight="1" x14ac:dyDescent="0.2">
      <c r="B73" s="108" t="s">
        <v>293</v>
      </c>
      <c r="C73" s="99">
        <v>101723200</v>
      </c>
      <c r="D73" s="95" t="s">
        <v>294</v>
      </c>
      <c r="E73" s="117" t="s">
        <v>570</v>
      </c>
      <c r="F73" s="139"/>
      <c r="G73" s="140">
        <f>F73*ExchangeRateFDS</f>
        <v>0</v>
      </c>
      <c r="H73" s="84"/>
    </row>
    <row r="74" spans="2:14" ht="14.25" customHeight="1" x14ac:dyDescent="0.2">
      <c r="B74" s="108" t="s">
        <v>295</v>
      </c>
      <c r="C74" s="99">
        <v>101723300</v>
      </c>
      <c r="D74" s="95" t="s">
        <v>296</v>
      </c>
      <c r="E74" s="117" t="s">
        <v>571</v>
      </c>
      <c r="F74" s="139"/>
      <c r="G74" s="140">
        <f>F74*ExchangeRateFDS</f>
        <v>0</v>
      </c>
      <c r="H74" s="84"/>
    </row>
    <row r="75" spans="2:14" ht="14.25" customHeight="1" x14ac:dyDescent="0.2">
      <c r="B75" s="103"/>
      <c r="C75" s="103"/>
      <c r="D75" s="104"/>
      <c r="E75" s="105"/>
      <c r="F75" s="142"/>
      <c r="G75" s="142"/>
      <c r="H75" s="86"/>
    </row>
    <row r="76" spans="2:14" ht="14.25" customHeight="1" x14ac:dyDescent="0.2">
      <c r="B76" s="99" t="s">
        <v>297</v>
      </c>
      <c r="C76" s="99">
        <v>101730000</v>
      </c>
      <c r="D76" s="95" t="s">
        <v>298</v>
      </c>
      <c r="E76" s="111" t="s">
        <v>35</v>
      </c>
      <c r="F76" s="152">
        <f>SUM(F77:F78)</f>
        <v>0</v>
      </c>
      <c r="G76" s="152">
        <f>F76*ExchangeRateFDS</f>
        <v>0</v>
      </c>
      <c r="H76" s="84"/>
    </row>
    <row r="77" spans="2:14" ht="14.25" customHeight="1" x14ac:dyDescent="0.2">
      <c r="B77" s="99" t="s">
        <v>299</v>
      </c>
      <c r="C77" s="99">
        <v>101730200</v>
      </c>
      <c r="D77" s="119"/>
      <c r="E77" s="97" t="s">
        <v>572</v>
      </c>
      <c r="F77" s="139"/>
      <c r="G77" s="140">
        <f>F77*ExchangeRateFDS</f>
        <v>0</v>
      </c>
      <c r="H77" s="84"/>
    </row>
    <row r="78" spans="2:14" ht="14.25" customHeight="1" x14ac:dyDescent="0.2">
      <c r="B78" s="99" t="s">
        <v>300</v>
      </c>
      <c r="C78" s="99">
        <v>101730300</v>
      </c>
      <c r="D78" s="101"/>
      <c r="E78" s="97" t="s">
        <v>573</v>
      </c>
      <c r="F78" s="139"/>
      <c r="G78" s="140">
        <f>F78*ExchangeRateFDS</f>
        <v>0</v>
      </c>
      <c r="H78" s="84"/>
    </row>
    <row r="79" spans="2:14" ht="14.25" customHeight="1" x14ac:dyDescent="0.2">
      <c r="B79" s="104"/>
      <c r="C79" s="104"/>
      <c r="D79" s="104"/>
      <c r="E79" s="103"/>
      <c r="F79" s="142"/>
      <c r="G79" s="142"/>
      <c r="H79" s="86"/>
    </row>
    <row r="80" spans="2:14" ht="14.25" customHeight="1" x14ac:dyDescent="0.2">
      <c r="B80" s="99" t="s">
        <v>301</v>
      </c>
      <c r="C80" s="99">
        <v>101740000</v>
      </c>
      <c r="D80" s="95" t="s">
        <v>302</v>
      </c>
      <c r="E80" s="115" t="s">
        <v>36</v>
      </c>
      <c r="F80" s="153">
        <f>F81+F86</f>
        <v>0</v>
      </c>
      <c r="G80" s="153">
        <f t="shared" ref="G80:G86" si="4">F80*ExchangeRateFDS</f>
        <v>0</v>
      </c>
      <c r="H80" s="84"/>
    </row>
    <row r="81" spans="2:8" ht="14.25" customHeight="1" x14ac:dyDescent="0.2">
      <c r="B81" s="99" t="s">
        <v>303</v>
      </c>
      <c r="C81" s="99">
        <v>101741000</v>
      </c>
      <c r="D81" s="95" t="s">
        <v>304</v>
      </c>
      <c r="E81" s="97" t="s">
        <v>574</v>
      </c>
      <c r="F81" s="154">
        <f>SUM(F82:F85)</f>
        <v>0</v>
      </c>
      <c r="G81" s="154">
        <f t="shared" si="4"/>
        <v>0</v>
      </c>
      <c r="H81" s="84"/>
    </row>
    <row r="82" spans="2:8" ht="14.25" customHeight="1" x14ac:dyDescent="0.2">
      <c r="B82" s="99" t="s">
        <v>305</v>
      </c>
      <c r="C82" s="99">
        <v>101741100</v>
      </c>
      <c r="D82" s="95" t="s">
        <v>306</v>
      </c>
      <c r="E82" s="100" t="s">
        <v>575</v>
      </c>
      <c r="F82" s="139"/>
      <c r="G82" s="140">
        <f t="shared" si="4"/>
        <v>0</v>
      </c>
      <c r="H82" s="84"/>
    </row>
    <row r="83" spans="2:8" ht="14.25" customHeight="1" x14ac:dyDescent="0.2">
      <c r="B83" s="99" t="s">
        <v>307</v>
      </c>
      <c r="C83" s="99">
        <v>101741200</v>
      </c>
      <c r="D83" s="95" t="s">
        <v>308</v>
      </c>
      <c r="E83" s="100" t="s">
        <v>576</v>
      </c>
      <c r="F83" s="139"/>
      <c r="G83" s="140">
        <f t="shared" si="4"/>
        <v>0</v>
      </c>
      <c r="H83" s="84"/>
    </row>
    <row r="84" spans="2:8" ht="14.25" customHeight="1" x14ac:dyDescent="0.2">
      <c r="B84" s="108" t="s">
        <v>309</v>
      </c>
      <c r="C84" s="99">
        <v>101741300</v>
      </c>
      <c r="D84" s="95" t="s">
        <v>310</v>
      </c>
      <c r="E84" s="100" t="s">
        <v>577</v>
      </c>
      <c r="F84" s="139"/>
      <c r="G84" s="140">
        <f t="shared" si="4"/>
        <v>0</v>
      </c>
      <c r="H84" s="84"/>
    </row>
    <row r="85" spans="2:8" ht="14.25" customHeight="1" x14ac:dyDescent="0.2">
      <c r="B85" s="99" t="s">
        <v>311</v>
      </c>
      <c r="C85" s="99">
        <v>101741400</v>
      </c>
      <c r="D85" s="95" t="s">
        <v>312</v>
      </c>
      <c r="E85" s="100" t="s">
        <v>578</v>
      </c>
      <c r="F85" s="139"/>
      <c r="G85" s="140">
        <f t="shared" si="4"/>
        <v>0</v>
      </c>
      <c r="H85" s="84"/>
    </row>
    <row r="86" spans="2:8" ht="14.25" customHeight="1" x14ac:dyDescent="0.2">
      <c r="B86" s="99" t="s">
        <v>313</v>
      </c>
      <c r="C86" s="99">
        <v>101742100</v>
      </c>
      <c r="D86" s="95" t="s">
        <v>314</v>
      </c>
      <c r="E86" s="99" t="s">
        <v>579</v>
      </c>
      <c r="F86" s="139"/>
      <c r="G86" s="140">
        <f t="shared" si="4"/>
        <v>0</v>
      </c>
      <c r="H86" s="84"/>
    </row>
    <row r="87" spans="2:8" ht="14.25" customHeight="1" x14ac:dyDescent="0.2">
      <c r="B87" s="103"/>
      <c r="C87" s="103"/>
      <c r="D87" s="104"/>
      <c r="E87" s="105"/>
      <c r="F87" s="142"/>
      <c r="G87" s="142"/>
      <c r="H87" s="86"/>
    </row>
    <row r="88" spans="2:8" ht="14.25" customHeight="1" x14ac:dyDescent="0.2">
      <c r="B88" s="108" t="s">
        <v>315</v>
      </c>
      <c r="C88" s="92">
        <v>101000000</v>
      </c>
      <c r="D88" s="92" t="s">
        <v>316</v>
      </c>
      <c r="E88" s="120" t="s">
        <v>38</v>
      </c>
      <c r="F88" s="146">
        <f>F8+F20+F29+F39+F44+F52+F57</f>
        <v>0</v>
      </c>
      <c r="G88" s="146">
        <f>F88*ExchangeRateFDS</f>
        <v>0</v>
      </c>
      <c r="H88" s="83">
        <f>IF($F$168=0,0,F88/$F$168)</f>
        <v>0</v>
      </c>
    </row>
    <row r="89" spans="2:8" ht="14.25" customHeight="1" x14ac:dyDescent="0.2">
      <c r="B89" s="103"/>
      <c r="C89" s="103"/>
      <c r="D89" s="104"/>
      <c r="E89" s="105"/>
      <c r="F89" s="142"/>
      <c r="G89" s="142"/>
      <c r="H89" s="86"/>
    </row>
    <row r="90" spans="2:8" ht="14.25" customHeight="1" x14ac:dyDescent="0.2">
      <c r="B90" s="99"/>
      <c r="C90" s="99"/>
      <c r="D90" s="99"/>
      <c r="E90" s="121" t="s">
        <v>39</v>
      </c>
      <c r="F90" s="141"/>
      <c r="G90" s="141"/>
      <c r="H90" s="84"/>
    </row>
    <row r="91" spans="2:8" ht="14.25" customHeight="1" x14ac:dyDescent="0.2">
      <c r="B91" s="103"/>
      <c r="C91" s="103"/>
      <c r="D91" s="104"/>
      <c r="E91" s="105"/>
      <c r="F91" s="142"/>
      <c r="G91" s="142"/>
      <c r="H91" s="86"/>
    </row>
    <row r="92" spans="2:8" ht="14.25" customHeight="1" x14ac:dyDescent="0.2">
      <c r="B92" s="99" t="s">
        <v>317</v>
      </c>
      <c r="C92" s="99">
        <v>102000000</v>
      </c>
      <c r="D92" s="95" t="s">
        <v>318</v>
      </c>
      <c r="E92" s="115" t="s">
        <v>580</v>
      </c>
      <c r="F92" s="146">
        <f>F93+F95</f>
        <v>0</v>
      </c>
      <c r="G92" s="146">
        <f>F92*ExchangeRateFDS</f>
        <v>0</v>
      </c>
      <c r="H92" s="83">
        <f>IF($F$168=0,0,F92/$F$168)</f>
        <v>0</v>
      </c>
    </row>
    <row r="93" spans="2:8" ht="14.25" customHeight="1" x14ac:dyDescent="0.2">
      <c r="B93" s="99" t="s">
        <v>319</v>
      </c>
      <c r="C93" s="99">
        <v>102100000</v>
      </c>
      <c r="D93" s="95" t="s">
        <v>320</v>
      </c>
      <c r="E93" s="115" t="s">
        <v>41</v>
      </c>
      <c r="F93" s="139"/>
      <c r="G93" s="140">
        <f>F93*ExchangeRateFDS</f>
        <v>0</v>
      </c>
      <c r="H93" s="84"/>
    </row>
    <row r="94" spans="2:8" ht="14.25" customHeight="1" x14ac:dyDescent="0.2">
      <c r="B94" s="104"/>
      <c r="C94" s="104"/>
      <c r="D94" s="104"/>
      <c r="E94" s="118"/>
      <c r="F94" s="142"/>
      <c r="G94" s="142"/>
      <c r="H94" s="86"/>
    </row>
    <row r="95" spans="2:8" ht="14.25" customHeight="1" x14ac:dyDescent="0.2">
      <c r="B95" s="99" t="s">
        <v>321</v>
      </c>
      <c r="C95" s="99">
        <v>102200000</v>
      </c>
      <c r="D95" s="95" t="s">
        <v>322</v>
      </c>
      <c r="E95" s="107" t="s">
        <v>42</v>
      </c>
      <c r="F95" s="145">
        <f>SUM(F96:F101)</f>
        <v>0</v>
      </c>
      <c r="G95" s="145">
        <f t="shared" ref="G95:G101" si="5">F95*ExchangeRateFDS</f>
        <v>0</v>
      </c>
      <c r="H95" s="84"/>
    </row>
    <row r="96" spans="2:8" ht="14.25" customHeight="1" x14ac:dyDescent="0.2">
      <c r="B96" s="99" t="s">
        <v>323</v>
      </c>
      <c r="C96" s="99">
        <v>102200010</v>
      </c>
      <c r="D96" s="119"/>
      <c r="E96" s="99" t="s">
        <v>11</v>
      </c>
      <c r="F96" s="139"/>
      <c r="G96" s="140">
        <f t="shared" si="5"/>
        <v>0</v>
      </c>
      <c r="H96" s="84"/>
    </row>
    <row r="97" spans="2:8" ht="14.25" customHeight="1" x14ac:dyDescent="0.2">
      <c r="B97" s="99" t="s">
        <v>324</v>
      </c>
      <c r="C97" s="99" t="s">
        <v>325</v>
      </c>
      <c r="D97" s="119"/>
      <c r="E97" s="99" t="s">
        <v>581</v>
      </c>
      <c r="F97" s="139"/>
      <c r="G97" s="140">
        <f t="shared" si="5"/>
        <v>0</v>
      </c>
      <c r="H97" s="84"/>
    </row>
    <row r="98" spans="2:8" ht="14.25" customHeight="1" x14ac:dyDescent="0.2">
      <c r="B98" s="99" t="s">
        <v>326</v>
      </c>
      <c r="C98" s="99">
        <v>102200040</v>
      </c>
      <c r="D98" s="119"/>
      <c r="E98" s="99" t="s">
        <v>21</v>
      </c>
      <c r="F98" s="139"/>
      <c r="G98" s="140">
        <f t="shared" si="5"/>
        <v>0</v>
      </c>
      <c r="H98" s="84"/>
    </row>
    <row r="99" spans="2:8" ht="14.25" customHeight="1" x14ac:dyDescent="0.2">
      <c r="B99" s="99" t="s">
        <v>327</v>
      </c>
      <c r="C99" s="99">
        <v>102200050</v>
      </c>
      <c r="D99" s="119"/>
      <c r="E99" s="99" t="s">
        <v>561</v>
      </c>
      <c r="F99" s="139"/>
      <c r="G99" s="140">
        <f t="shared" si="5"/>
        <v>0</v>
      </c>
      <c r="H99" s="84"/>
    </row>
    <row r="100" spans="2:8" ht="14.25" customHeight="1" x14ac:dyDescent="0.2">
      <c r="B100" s="99" t="s">
        <v>328</v>
      </c>
      <c r="C100" s="99">
        <v>102200070</v>
      </c>
      <c r="D100" s="119"/>
      <c r="E100" s="99" t="s">
        <v>582</v>
      </c>
      <c r="F100" s="139"/>
      <c r="G100" s="140">
        <f t="shared" si="5"/>
        <v>0</v>
      </c>
      <c r="H100" s="84"/>
    </row>
    <row r="101" spans="2:8" ht="14.25" customHeight="1" x14ac:dyDescent="0.2">
      <c r="B101" s="99" t="s">
        <v>329</v>
      </c>
      <c r="C101" s="106" t="s">
        <v>330</v>
      </c>
      <c r="D101" s="101"/>
      <c r="E101" s="99" t="s">
        <v>583</v>
      </c>
      <c r="F101" s="139"/>
      <c r="G101" s="140">
        <f t="shared" si="5"/>
        <v>0</v>
      </c>
      <c r="H101" s="84"/>
    </row>
    <row r="102" spans="2:8" ht="14.25" customHeight="1" x14ac:dyDescent="0.2">
      <c r="B102" s="104"/>
      <c r="C102" s="104"/>
      <c r="D102" s="104"/>
      <c r="E102" s="118"/>
      <c r="F102" s="142"/>
      <c r="G102" s="142"/>
      <c r="H102" s="86"/>
    </row>
    <row r="103" spans="2:8" ht="14.25" customHeight="1" x14ac:dyDescent="0.2">
      <c r="B103" s="122" t="s">
        <v>331</v>
      </c>
      <c r="C103" s="99">
        <v>103000000</v>
      </c>
      <c r="D103" s="95" t="s">
        <v>332</v>
      </c>
      <c r="E103" s="107" t="s">
        <v>584</v>
      </c>
      <c r="F103" s="146">
        <f>SUM(F104:F109)</f>
        <v>0</v>
      </c>
      <c r="G103" s="146">
        <f t="shared" ref="G103:G109" si="6">F103*ExchangeRateFDS</f>
        <v>0</v>
      </c>
      <c r="H103" s="83">
        <f>IF($F$168=0,0,F103/$F$168)</f>
        <v>0</v>
      </c>
    </row>
    <row r="104" spans="2:8" ht="14.25" customHeight="1" x14ac:dyDescent="0.2">
      <c r="B104" s="122" t="s">
        <v>333</v>
      </c>
      <c r="C104" s="99">
        <v>103000100</v>
      </c>
      <c r="D104" s="95" t="s">
        <v>334</v>
      </c>
      <c r="E104" s="99" t="s">
        <v>585</v>
      </c>
      <c r="F104" s="139"/>
      <c r="G104" s="140">
        <f t="shared" si="6"/>
        <v>0</v>
      </c>
      <c r="H104" s="84"/>
    </row>
    <row r="105" spans="2:8" ht="14.25" customHeight="1" x14ac:dyDescent="0.2">
      <c r="B105" s="99" t="s">
        <v>335</v>
      </c>
      <c r="C105" s="99">
        <v>103000200</v>
      </c>
      <c r="D105" s="95" t="s">
        <v>336</v>
      </c>
      <c r="E105" s="99" t="s">
        <v>586</v>
      </c>
      <c r="F105" s="139"/>
      <c r="G105" s="140">
        <f t="shared" si="6"/>
        <v>0</v>
      </c>
      <c r="H105" s="84"/>
    </row>
    <row r="106" spans="2:8" ht="14.25" customHeight="1" x14ac:dyDescent="0.2">
      <c r="B106" s="122" t="s">
        <v>337</v>
      </c>
      <c r="C106" s="99">
        <v>103000300</v>
      </c>
      <c r="D106" s="95" t="s">
        <v>338</v>
      </c>
      <c r="E106" s="99" t="s">
        <v>587</v>
      </c>
      <c r="F106" s="139"/>
      <c r="G106" s="140">
        <f t="shared" si="6"/>
        <v>0</v>
      </c>
      <c r="H106" s="84"/>
    </row>
    <row r="107" spans="2:8" ht="14.25" customHeight="1" x14ac:dyDescent="0.2">
      <c r="B107" s="99" t="s">
        <v>339</v>
      </c>
      <c r="C107" s="99">
        <v>103000400</v>
      </c>
      <c r="D107" s="95" t="s">
        <v>340</v>
      </c>
      <c r="E107" s="99" t="s">
        <v>588</v>
      </c>
      <c r="F107" s="139"/>
      <c r="G107" s="140">
        <f t="shared" si="6"/>
        <v>0</v>
      </c>
      <c r="H107" s="84"/>
    </row>
    <row r="108" spans="2:8" ht="14.25" customHeight="1" x14ac:dyDescent="0.2">
      <c r="B108" s="122" t="s">
        <v>341</v>
      </c>
      <c r="C108" s="99">
        <v>103000500</v>
      </c>
      <c r="D108" s="99" t="s">
        <v>342</v>
      </c>
      <c r="E108" s="99" t="s">
        <v>589</v>
      </c>
      <c r="F108" s="139"/>
      <c r="G108" s="140">
        <f t="shared" si="6"/>
        <v>0</v>
      </c>
      <c r="H108" s="84"/>
    </row>
    <row r="109" spans="2:8" ht="14.25" customHeight="1" x14ac:dyDescent="0.2">
      <c r="B109" s="108" t="s">
        <v>343</v>
      </c>
      <c r="C109" s="99">
        <v>103000600</v>
      </c>
      <c r="D109" s="99" t="s">
        <v>344</v>
      </c>
      <c r="E109" s="106" t="s">
        <v>590</v>
      </c>
      <c r="F109" s="139"/>
      <c r="G109" s="140">
        <f t="shared" si="6"/>
        <v>0</v>
      </c>
      <c r="H109" s="84"/>
    </row>
    <row r="110" spans="2:8" ht="14.25" customHeight="1" x14ac:dyDescent="0.2">
      <c r="B110" s="104"/>
      <c r="C110" s="104"/>
      <c r="D110" s="104"/>
      <c r="E110" s="105"/>
      <c r="F110" s="142"/>
      <c r="G110" s="142"/>
      <c r="H110" s="86"/>
    </row>
    <row r="111" spans="2:8" ht="14.25" customHeight="1" x14ac:dyDescent="0.2">
      <c r="B111" s="99" t="s">
        <v>345</v>
      </c>
      <c r="C111" s="99">
        <v>104000000</v>
      </c>
      <c r="D111" s="95" t="s">
        <v>346</v>
      </c>
      <c r="E111" s="115" t="s">
        <v>591</v>
      </c>
      <c r="F111" s="139"/>
      <c r="G111" s="140">
        <f>F111*ExchangeRateFDS</f>
        <v>0</v>
      </c>
      <c r="H111" s="83">
        <f>IF($F$168=0,0,F111/$F$168)</f>
        <v>0</v>
      </c>
    </row>
    <row r="112" spans="2:8" ht="14.25" customHeight="1" x14ac:dyDescent="0.2">
      <c r="B112" s="109"/>
      <c r="C112" s="109"/>
      <c r="D112" s="109"/>
      <c r="E112" s="105"/>
      <c r="F112" s="142"/>
      <c r="G112" s="142"/>
      <c r="H112" s="86"/>
    </row>
    <row r="113" spans="2:8" ht="14.25" customHeight="1" x14ac:dyDescent="0.2">
      <c r="B113" s="99" t="s">
        <v>347</v>
      </c>
      <c r="C113" s="99">
        <v>105000000</v>
      </c>
      <c r="D113" s="95" t="s">
        <v>348</v>
      </c>
      <c r="E113" s="115" t="s">
        <v>592</v>
      </c>
      <c r="F113" s="146">
        <f>SUM(F114:F116)</f>
        <v>0</v>
      </c>
      <c r="G113" s="146">
        <f>F113*ExchangeRateFDS</f>
        <v>0</v>
      </c>
      <c r="H113" s="83">
        <f>IF($F$168=0,0,F113/$F$168)</f>
        <v>0</v>
      </c>
    </row>
    <row r="114" spans="2:8" ht="14.25" customHeight="1" x14ac:dyDescent="0.2">
      <c r="B114" s="99" t="s">
        <v>349</v>
      </c>
      <c r="C114" s="99">
        <v>105000100</v>
      </c>
      <c r="D114" s="95" t="s">
        <v>350</v>
      </c>
      <c r="E114" s="99" t="s">
        <v>593</v>
      </c>
      <c r="F114" s="139"/>
      <c r="G114" s="140">
        <f>F114*ExchangeRateFDS</f>
        <v>0</v>
      </c>
      <c r="H114" s="84"/>
    </row>
    <row r="115" spans="2:8" ht="14.25" customHeight="1" x14ac:dyDescent="0.2">
      <c r="B115" s="99" t="s">
        <v>351</v>
      </c>
      <c r="C115" s="99">
        <v>105000200</v>
      </c>
      <c r="D115" s="95" t="s">
        <v>352</v>
      </c>
      <c r="E115" s="99" t="s">
        <v>594</v>
      </c>
      <c r="F115" s="139"/>
      <c r="G115" s="140">
        <f>F115*ExchangeRateFDS</f>
        <v>0</v>
      </c>
      <c r="H115" s="84"/>
    </row>
    <row r="116" spans="2:8" ht="14.25" customHeight="1" x14ac:dyDescent="0.2">
      <c r="B116" s="99" t="s">
        <v>353</v>
      </c>
      <c r="C116" s="99">
        <v>105000300</v>
      </c>
      <c r="D116" s="95" t="s">
        <v>354</v>
      </c>
      <c r="E116" s="99" t="s">
        <v>595</v>
      </c>
      <c r="F116" s="139"/>
      <c r="G116" s="140">
        <f>F116*ExchangeRateFDS</f>
        <v>0</v>
      </c>
      <c r="H116" s="84"/>
    </row>
    <row r="117" spans="2:8" ht="14.25" customHeight="1" x14ac:dyDescent="0.2">
      <c r="B117" s="104"/>
      <c r="C117" s="104"/>
      <c r="D117" s="104"/>
      <c r="E117" s="105"/>
      <c r="F117" s="142"/>
      <c r="G117" s="142"/>
      <c r="H117" s="86"/>
    </row>
    <row r="118" spans="2:8" ht="14.25" customHeight="1" x14ac:dyDescent="0.2">
      <c r="B118" s="99" t="s">
        <v>355</v>
      </c>
      <c r="C118" s="99">
        <v>106000000</v>
      </c>
      <c r="D118" s="119"/>
      <c r="E118" s="115" t="s">
        <v>596</v>
      </c>
      <c r="F118" s="146">
        <f>F119+F121+F122+F126+F128+SUM(F131:F133)</f>
        <v>0</v>
      </c>
      <c r="G118" s="146">
        <f t="shared" ref="G118:G133" si="7">F118*ExchangeRateFDS</f>
        <v>0</v>
      </c>
      <c r="H118" s="83">
        <f>IF($F$168=0,0,F118/$F$168)</f>
        <v>0</v>
      </c>
    </row>
    <row r="119" spans="2:8" ht="14.25" customHeight="1" x14ac:dyDescent="0.2">
      <c r="B119" s="99" t="s">
        <v>356</v>
      </c>
      <c r="C119" s="99">
        <v>106101000</v>
      </c>
      <c r="D119" s="95" t="s">
        <v>357</v>
      </c>
      <c r="E119" s="99" t="s">
        <v>46</v>
      </c>
      <c r="F119" s="139"/>
      <c r="G119" s="140">
        <f t="shared" si="7"/>
        <v>0</v>
      </c>
      <c r="H119" s="84"/>
    </row>
    <row r="120" spans="2:8" ht="14.25" customHeight="1" x14ac:dyDescent="0.2">
      <c r="B120" s="99" t="s">
        <v>358</v>
      </c>
      <c r="C120" s="99">
        <v>106160100</v>
      </c>
      <c r="D120" s="119"/>
      <c r="E120" s="113" t="s">
        <v>597</v>
      </c>
      <c r="F120" s="139"/>
      <c r="G120" s="140">
        <f t="shared" si="7"/>
        <v>0</v>
      </c>
      <c r="H120" s="84"/>
    </row>
    <row r="121" spans="2:8" ht="14.25" customHeight="1" x14ac:dyDescent="0.2">
      <c r="B121" s="99" t="s">
        <v>359</v>
      </c>
      <c r="C121" s="99">
        <v>106102000</v>
      </c>
      <c r="D121" s="95" t="s">
        <v>360</v>
      </c>
      <c r="E121" s="99" t="s">
        <v>598</v>
      </c>
      <c r="F121" s="139"/>
      <c r="G121" s="140">
        <f t="shared" si="7"/>
        <v>0</v>
      </c>
      <c r="H121" s="84"/>
    </row>
    <row r="122" spans="2:8" ht="14.25" customHeight="1" x14ac:dyDescent="0.2">
      <c r="B122" s="99" t="s">
        <v>361</v>
      </c>
      <c r="C122" s="99">
        <v>106201000</v>
      </c>
      <c r="D122" s="95" t="s">
        <v>362</v>
      </c>
      <c r="E122" s="99" t="s">
        <v>47</v>
      </c>
      <c r="F122" s="155">
        <f>SUM(F123:F125)</f>
        <v>0</v>
      </c>
      <c r="G122" s="155">
        <f t="shared" si="7"/>
        <v>0</v>
      </c>
      <c r="H122" s="84"/>
    </row>
    <row r="123" spans="2:8" ht="14.25" customHeight="1" x14ac:dyDescent="0.2">
      <c r="B123" s="99" t="s">
        <v>363</v>
      </c>
      <c r="C123" s="99"/>
      <c r="D123" s="95"/>
      <c r="E123" s="123" t="s">
        <v>599</v>
      </c>
      <c r="F123" s="139"/>
      <c r="G123" s="140">
        <f t="shared" si="7"/>
        <v>0</v>
      </c>
      <c r="H123" s="84"/>
    </row>
    <row r="124" spans="2:8" ht="14.25" customHeight="1" x14ac:dyDescent="0.2">
      <c r="B124" s="99" t="s">
        <v>364</v>
      </c>
      <c r="C124" s="99"/>
      <c r="D124" s="95"/>
      <c r="E124" s="123" t="s">
        <v>684</v>
      </c>
      <c r="F124" s="139"/>
      <c r="G124" s="140">
        <f t="shared" si="7"/>
        <v>0</v>
      </c>
      <c r="H124" s="84"/>
    </row>
    <row r="125" spans="2:8" ht="14.25" customHeight="1" x14ac:dyDescent="0.2">
      <c r="B125" s="99" t="s">
        <v>365</v>
      </c>
      <c r="C125" s="99"/>
      <c r="D125" s="99"/>
      <c r="E125" s="113" t="s">
        <v>600</v>
      </c>
      <c r="F125" s="139"/>
      <c r="G125" s="140">
        <f t="shared" si="7"/>
        <v>0</v>
      </c>
      <c r="H125" s="84"/>
    </row>
    <row r="126" spans="2:8" ht="14.25" customHeight="1" x14ac:dyDescent="0.2">
      <c r="B126" s="99" t="s">
        <v>366</v>
      </c>
      <c r="C126" s="99">
        <v>106202000</v>
      </c>
      <c r="D126" s="95" t="s">
        <v>367</v>
      </c>
      <c r="E126" s="99" t="s">
        <v>48</v>
      </c>
      <c r="F126" s="139"/>
      <c r="G126" s="140">
        <f t="shared" si="7"/>
        <v>0</v>
      </c>
      <c r="H126" s="84"/>
    </row>
    <row r="127" spans="2:8" ht="14.25" customHeight="1" x14ac:dyDescent="0.2">
      <c r="B127" s="99" t="s">
        <v>368</v>
      </c>
      <c r="C127" s="99"/>
      <c r="D127" s="99"/>
      <c r="E127" s="113" t="s">
        <v>601</v>
      </c>
      <c r="F127" s="139"/>
      <c r="G127" s="140">
        <f t="shared" si="7"/>
        <v>0</v>
      </c>
      <c r="H127" s="84"/>
    </row>
    <row r="128" spans="2:8" ht="14.25" customHeight="1" x14ac:dyDescent="0.2">
      <c r="B128" s="99" t="s">
        <v>369</v>
      </c>
      <c r="C128" s="99">
        <v>106203000</v>
      </c>
      <c r="D128" s="95" t="s">
        <v>370</v>
      </c>
      <c r="E128" s="99" t="s">
        <v>602</v>
      </c>
      <c r="F128" s="155">
        <f>SUM(F129:F130)</f>
        <v>0</v>
      </c>
      <c r="G128" s="155">
        <f t="shared" si="7"/>
        <v>0</v>
      </c>
      <c r="H128" s="84"/>
    </row>
    <row r="129" spans="2:8" ht="14.25" customHeight="1" x14ac:dyDescent="0.2">
      <c r="B129" s="99" t="s">
        <v>371</v>
      </c>
      <c r="C129" s="99"/>
      <c r="D129" s="95"/>
      <c r="E129" s="123" t="s">
        <v>603</v>
      </c>
      <c r="F129" s="139"/>
      <c r="G129" s="140">
        <f t="shared" si="7"/>
        <v>0</v>
      </c>
      <c r="H129" s="84"/>
    </row>
    <row r="130" spans="2:8" ht="14.25" customHeight="1" x14ac:dyDescent="0.2">
      <c r="B130" s="108" t="s">
        <v>372</v>
      </c>
      <c r="C130" s="99"/>
      <c r="D130" s="95"/>
      <c r="E130" s="123" t="s">
        <v>685</v>
      </c>
      <c r="F130" s="139"/>
      <c r="G130" s="140">
        <f t="shared" si="7"/>
        <v>0</v>
      </c>
      <c r="H130" s="84"/>
    </row>
    <row r="131" spans="2:8" ht="14.25" customHeight="1" x14ac:dyDescent="0.2">
      <c r="B131" s="99" t="s">
        <v>373</v>
      </c>
      <c r="C131" s="99">
        <v>106204000</v>
      </c>
      <c r="D131" s="95" t="s">
        <v>374</v>
      </c>
      <c r="E131" s="99" t="s">
        <v>604</v>
      </c>
      <c r="F131" s="139"/>
      <c r="G131" s="140">
        <f t="shared" si="7"/>
        <v>0</v>
      </c>
      <c r="H131" s="84"/>
    </row>
    <row r="132" spans="2:8" ht="14.25" customHeight="1" x14ac:dyDescent="0.2">
      <c r="B132" s="99" t="s">
        <v>375</v>
      </c>
      <c r="C132" s="99">
        <v>106301000</v>
      </c>
      <c r="D132" s="95" t="s">
        <v>376</v>
      </c>
      <c r="E132" s="99" t="s">
        <v>49</v>
      </c>
      <c r="F132" s="139"/>
      <c r="G132" s="140">
        <f t="shared" si="7"/>
        <v>0</v>
      </c>
      <c r="H132" s="84"/>
    </row>
    <row r="133" spans="2:8" ht="14.25" customHeight="1" x14ac:dyDescent="0.2">
      <c r="B133" s="99" t="s">
        <v>377</v>
      </c>
      <c r="C133" s="99">
        <v>106302000</v>
      </c>
      <c r="D133" s="95" t="s">
        <v>378</v>
      </c>
      <c r="E133" s="99" t="s">
        <v>605</v>
      </c>
      <c r="F133" s="139"/>
      <c r="G133" s="140">
        <f t="shared" si="7"/>
        <v>0</v>
      </c>
      <c r="H133" s="84"/>
    </row>
    <row r="134" spans="2:8" ht="14.25" customHeight="1" x14ac:dyDescent="0.2">
      <c r="B134" s="104"/>
      <c r="C134" s="104"/>
      <c r="D134" s="104"/>
      <c r="E134" s="105"/>
      <c r="F134" s="142"/>
      <c r="G134" s="142"/>
      <c r="H134" s="86"/>
    </row>
    <row r="135" spans="2:8" ht="14.25" customHeight="1" x14ac:dyDescent="0.2">
      <c r="B135" s="99" t="s">
        <v>379</v>
      </c>
      <c r="C135" s="99">
        <v>107000000</v>
      </c>
      <c r="D135" s="95" t="s">
        <v>380</v>
      </c>
      <c r="E135" s="115" t="s">
        <v>606</v>
      </c>
      <c r="F135" s="146">
        <f>SUM(F136:F137)</f>
        <v>0</v>
      </c>
      <c r="G135" s="146">
        <f>F135*ExchangeRateFDS</f>
        <v>0</v>
      </c>
      <c r="H135" s="83">
        <f>IF($F$168=0,0,F135/$F$168)</f>
        <v>0</v>
      </c>
    </row>
    <row r="136" spans="2:8" ht="14.25" customHeight="1" x14ac:dyDescent="0.2">
      <c r="B136" s="99" t="s">
        <v>381</v>
      </c>
      <c r="C136" s="99">
        <v>107000200</v>
      </c>
      <c r="D136" s="119"/>
      <c r="E136" s="99" t="s">
        <v>607</v>
      </c>
      <c r="F136" s="139"/>
      <c r="G136" s="140">
        <f>F136*ExchangeRateFDS</f>
        <v>0</v>
      </c>
      <c r="H136" s="84"/>
    </row>
    <row r="137" spans="2:8" ht="14.25" customHeight="1" x14ac:dyDescent="0.2">
      <c r="B137" s="99" t="s">
        <v>382</v>
      </c>
      <c r="C137" s="99" t="s">
        <v>383</v>
      </c>
      <c r="D137" s="101"/>
      <c r="E137" s="99" t="s">
        <v>608</v>
      </c>
      <c r="F137" s="139"/>
      <c r="G137" s="140">
        <f>F137*ExchangeRateFDS</f>
        <v>0</v>
      </c>
      <c r="H137" s="84"/>
    </row>
    <row r="138" spans="2:8" ht="14.25" customHeight="1" x14ac:dyDescent="0.2">
      <c r="B138" s="104"/>
      <c r="C138" s="104"/>
      <c r="D138" s="104"/>
      <c r="E138" s="105"/>
      <c r="F138" s="142"/>
      <c r="G138" s="142"/>
      <c r="H138" s="86"/>
    </row>
    <row r="139" spans="2:8" ht="14.25" customHeight="1" x14ac:dyDescent="0.2">
      <c r="B139" s="99" t="s">
        <v>384</v>
      </c>
      <c r="C139" s="99">
        <v>108000000</v>
      </c>
      <c r="D139" s="95" t="s">
        <v>385</v>
      </c>
      <c r="E139" s="115" t="s">
        <v>609</v>
      </c>
      <c r="F139" s="156"/>
      <c r="G139" s="157"/>
      <c r="H139" s="83">
        <f>IF($F$168=0,0,F139/$F$168)</f>
        <v>0</v>
      </c>
    </row>
    <row r="140" spans="2:8" ht="14.25" customHeight="1" x14ac:dyDescent="0.2">
      <c r="B140" s="104"/>
      <c r="C140" s="104"/>
      <c r="D140" s="104"/>
      <c r="E140" s="105"/>
      <c r="F140" s="142"/>
      <c r="G140" s="142"/>
      <c r="H140" s="86"/>
    </row>
    <row r="141" spans="2:8" ht="14.25" customHeight="1" x14ac:dyDescent="0.2">
      <c r="B141" s="99" t="s">
        <v>386</v>
      </c>
      <c r="C141" s="99">
        <v>109000000</v>
      </c>
      <c r="D141" s="95" t="s">
        <v>387</v>
      </c>
      <c r="E141" s="107" t="s">
        <v>610</v>
      </c>
      <c r="F141" s="139"/>
      <c r="G141" s="140">
        <f>F141*ExchangeRateFDS</f>
        <v>0</v>
      </c>
      <c r="H141" s="83">
        <f>IF($F$168=0,0,F141/$F$168)</f>
        <v>0</v>
      </c>
    </row>
    <row r="142" spans="2:8" ht="14.25" customHeight="1" x14ac:dyDescent="0.2">
      <c r="B142" s="104"/>
      <c r="C142" s="104"/>
      <c r="D142" s="104"/>
      <c r="E142" s="103"/>
      <c r="F142" s="142"/>
      <c r="G142" s="142"/>
      <c r="H142" s="86"/>
    </row>
    <row r="143" spans="2:8" ht="14.25" customHeight="1" x14ac:dyDescent="0.2">
      <c r="B143" s="99" t="s">
        <v>388</v>
      </c>
      <c r="C143" s="99">
        <v>110000000</v>
      </c>
      <c r="D143" s="95" t="s">
        <v>389</v>
      </c>
      <c r="E143" s="111" t="s">
        <v>611</v>
      </c>
      <c r="F143" s="146">
        <f>F144+F145+SUM(F149:F150)</f>
        <v>0</v>
      </c>
      <c r="G143" s="146">
        <f t="shared" ref="G143:G150" si="8">F143*ExchangeRateFDS</f>
        <v>0</v>
      </c>
      <c r="H143" s="83">
        <f>IF($F$168=0,0,F143/$F$168)</f>
        <v>0</v>
      </c>
    </row>
    <row r="144" spans="2:8" ht="14.25" customHeight="1" x14ac:dyDescent="0.2">
      <c r="B144" s="99" t="s">
        <v>390</v>
      </c>
      <c r="C144" s="99">
        <v>110100000</v>
      </c>
      <c r="D144" s="119"/>
      <c r="E144" s="99" t="s">
        <v>686</v>
      </c>
      <c r="F144" s="139"/>
      <c r="G144" s="140">
        <f t="shared" si="8"/>
        <v>0</v>
      </c>
      <c r="H144" s="84"/>
    </row>
    <row r="145" spans="2:8" ht="14.25" customHeight="1" x14ac:dyDescent="0.2">
      <c r="B145" s="99" t="s">
        <v>391</v>
      </c>
      <c r="C145" s="99">
        <v>110200000</v>
      </c>
      <c r="D145" s="119"/>
      <c r="E145" s="99" t="s">
        <v>612</v>
      </c>
      <c r="F145" s="151">
        <f>SUM(F146:F148)</f>
        <v>0</v>
      </c>
      <c r="G145" s="151">
        <f t="shared" si="8"/>
        <v>0</v>
      </c>
      <c r="H145" s="84"/>
    </row>
    <row r="146" spans="2:8" ht="14.25" customHeight="1" x14ac:dyDescent="0.2">
      <c r="B146" s="99" t="s">
        <v>392</v>
      </c>
      <c r="C146" s="99">
        <v>110200100</v>
      </c>
      <c r="D146" s="119"/>
      <c r="E146" s="113" t="s">
        <v>613</v>
      </c>
      <c r="F146" s="139"/>
      <c r="G146" s="140">
        <f t="shared" si="8"/>
        <v>0</v>
      </c>
      <c r="H146" s="84"/>
    </row>
    <row r="147" spans="2:8" ht="14.25" customHeight="1" x14ac:dyDescent="0.2">
      <c r="B147" s="108" t="s">
        <v>393</v>
      </c>
      <c r="C147" s="99">
        <v>110200200</v>
      </c>
      <c r="D147" s="119"/>
      <c r="E147" s="117" t="s">
        <v>614</v>
      </c>
      <c r="F147" s="139"/>
      <c r="G147" s="140">
        <f t="shared" si="8"/>
        <v>0</v>
      </c>
      <c r="H147" s="84"/>
    </row>
    <row r="148" spans="2:8" ht="14.25" customHeight="1" x14ac:dyDescent="0.2">
      <c r="B148" s="108" t="s">
        <v>394</v>
      </c>
      <c r="C148" s="99">
        <v>110200300</v>
      </c>
      <c r="D148" s="119"/>
      <c r="E148" s="117" t="s">
        <v>615</v>
      </c>
      <c r="F148" s="139"/>
      <c r="G148" s="140">
        <f t="shared" si="8"/>
        <v>0</v>
      </c>
      <c r="H148" s="84"/>
    </row>
    <row r="149" spans="2:8" ht="14.25" customHeight="1" x14ac:dyDescent="0.2">
      <c r="B149" s="99" t="s">
        <v>395</v>
      </c>
      <c r="C149" s="99">
        <v>110300100</v>
      </c>
      <c r="D149" s="101"/>
      <c r="E149" s="99" t="s">
        <v>616</v>
      </c>
      <c r="F149" s="139"/>
      <c r="G149" s="140">
        <f t="shared" si="8"/>
        <v>0</v>
      </c>
      <c r="H149" s="84"/>
    </row>
    <row r="150" spans="2:8" ht="14.25" customHeight="1" x14ac:dyDescent="0.2">
      <c r="B150" s="99" t="s">
        <v>396</v>
      </c>
      <c r="C150" s="99">
        <v>110400100</v>
      </c>
      <c r="D150" s="101"/>
      <c r="E150" s="99" t="s">
        <v>617</v>
      </c>
      <c r="F150" s="139"/>
      <c r="G150" s="140">
        <f t="shared" si="8"/>
        <v>0</v>
      </c>
      <c r="H150" s="84"/>
    </row>
    <row r="151" spans="2:8" ht="14.25" customHeight="1" x14ac:dyDescent="0.2">
      <c r="B151" s="104"/>
      <c r="C151" s="104"/>
      <c r="D151" s="104"/>
      <c r="E151" s="104"/>
      <c r="F151" s="142"/>
      <c r="G151" s="142"/>
      <c r="H151" s="86"/>
    </row>
    <row r="152" spans="2:8" ht="14.25" customHeight="1" x14ac:dyDescent="0.2">
      <c r="B152" s="99" t="s">
        <v>397</v>
      </c>
      <c r="C152" s="99">
        <v>111000000</v>
      </c>
      <c r="D152" s="95" t="s">
        <v>398</v>
      </c>
      <c r="E152" s="115" t="s">
        <v>618</v>
      </c>
      <c r="F152" s="139"/>
      <c r="G152" s="140">
        <f>F152*ExchangeRateFDS</f>
        <v>0</v>
      </c>
      <c r="H152" s="83">
        <f>IF($F$168=0,0,F152/$F$168)</f>
        <v>0</v>
      </c>
    </row>
    <row r="153" spans="2:8" ht="14.25" customHeight="1" x14ac:dyDescent="0.2">
      <c r="B153" s="104"/>
      <c r="C153" s="104"/>
      <c r="D153" s="104"/>
      <c r="E153" s="104"/>
      <c r="F153" s="142"/>
      <c r="G153" s="142"/>
      <c r="H153" s="86"/>
    </row>
    <row r="154" spans="2:8" ht="14.25" customHeight="1" x14ac:dyDescent="0.2">
      <c r="B154" s="99" t="s">
        <v>399</v>
      </c>
      <c r="C154" s="99">
        <v>112000000</v>
      </c>
      <c r="D154" s="95" t="s">
        <v>400</v>
      </c>
      <c r="E154" s="115" t="s">
        <v>619</v>
      </c>
      <c r="F154" s="146">
        <f>SUM(F155:F156)</f>
        <v>0</v>
      </c>
      <c r="G154" s="146">
        <f>F154*ExchangeRateFDS</f>
        <v>0</v>
      </c>
      <c r="H154" s="83">
        <f>IF($F$168=0,0,F154/$F$168)</f>
        <v>0</v>
      </c>
    </row>
    <row r="155" spans="2:8" ht="14.25" customHeight="1" x14ac:dyDescent="0.2">
      <c r="B155" s="99" t="s">
        <v>401</v>
      </c>
      <c r="C155" s="99"/>
      <c r="D155" s="99"/>
      <c r="E155" s="99" t="s">
        <v>620</v>
      </c>
      <c r="F155" s="139"/>
      <c r="G155" s="140">
        <f>F155*ExchangeRateFDS</f>
        <v>0</v>
      </c>
      <c r="H155" s="84"/>
    </row>
    <row r="156" spans="2:8" ht="14.25" customHeight="1" x14ac:dyDescent="0.2">
      <c r="B156" s="99" t="s">
        <v>402</v>
      </c>
      <c r="C156" s="99"/>
      <c r="D156" s="102"/>
      <c r="E156" s="99" t="s">
        <v>621</v>
      </c>
      <c r="F156" s="139"/>
      <c r="G156" s="140">
        <f>F156*ExchangeRateFDS</f>
        <v>0</v>
      </c>
      <c r="H156" s="84"/>
    </row>
    <row r="157" spans="2:8" ht="14.25" customHeight="1" x14ac:dyDescent="0.2">
      <c r="B157" s="104"/>
      <c r="C157" s="104"/>
      <c r="D157" s="104"/>
      <c r="E157" s="104"/>
      <c r="F157" s="142"/>
      <c r="G157" s="142"/>
      <c r="H157" s="86"/>
    </row>
    <row r="158" spans="2:8" ht="14.25" customHeight="1" x14ac:dyDescent="0.2">
      <c r="B158" s="99" t="s">
        <v>403</v>
      </c>
      <c r="C158" s="99">
        <v>113000000</v>
      </c>
      <c r="D158" s="95" t="s">
        <v>404</v>
      </c>
      <c r="E158" s="107" t="s">
        <v>622</v>
      </c>
      <c r="F158" s="139"/>
      <c r="G158" s="140">
        <f>F158*ExchangeRateFDS</f>
        <v>0</v>
      </c>
      <c r="H158" s="83">
        <f>IF($F$168=0,0,F158/$F$168)</f>
        <v>0</v>
      </c>
    </row>
    <row r="159" spans="2:8" ht="14.25" customHeight="1" x14ac:dyDescent="0.2">
      <c r="B159" s="104"/>
      <c r="C159" s="104"/>
      <c r="D159" s="104"/>
      <c r="E159" s="104"/>
      <c r="F159" s="142"/>
      <c r="G159" s="142"/>
      <c r="H159" s="86"/>
    </row>
    <row r="160" spans="2:8" ht="14.25" customHeight="1" x14ac:dyDescent="0.2">
      <c r="B160" s="99" t="s">
        <v>405</v>
      </c>
      <c r="C160" s="99">
        <v>114000000</v>
      </c>
      <c r="D160" s="95" t="s">
        <v>406</v>
      </c>
      <c r="E160" s="107" t="s">
        <v>623</v>
      </c>
      <c r="F160" s="146">
        <f>SUM(F161:F164)</f>
        <v>0</v>
      </c>
      <c r="G160" s="146">
        <f>F160*ExchangeRateFDS</f>
        <v>0</v>
      </c>
      <c r="H160" s="83">
        <f>IF($F$168=0,0,F160/$F$168)</f>
        <v>0</v>
      </c>
    </row>
    <row r="161" spans="2:16" ht="14.25" customHeight="1" x14ac:dyDescent="0.2">
      <c r="B161" s="99" t="s">
        <v>407</v>
      </c>
      <c r="C161" s="99">
        <v>114000100</v>
      </c>
      <c r="D161" s="119"/>
      <c r="E161" s="124" t="s">
        <v>624</v>
      </c>
      <c r="F161" s="139"/>
      <c r="G161" s="140">
        <f>F161*ExchangeRateFDS</f>
        <v>0</v>
      </c>
      <c r="H161" s="84"/>
    </row>
    <row r="162" spans="2:16" ht="14.25" customHeight="1" x14ac:dyDescent="0.2">
      <c r="B162" s="99" t="s">
        <v>408</v>
      </c>
      <c r="C162" s="99">
        <v>114000200</v>
      </c>
      <c r="D162" s="119"/>
      <c r="E162" s="99" t="s">
        <v>625</v>
      </c>
      <c r="F162" s="139"/>
      <c r="G162" s="140">
        <f>F162*ExchangeRateFDS</f>
        <v>0</v>
      </c>
      <c r="H162" s="84"/>
    </row>
    <row r="163" spans="2:16" ht="14.25" customHeight="1" x14ac:dyDescent="0.2">
      <c r="B163" s="99" t="s">
        <v>409</v>
      </c>
      <c r="C163" s="99">
        <v>114000300</v>
      </c>
      <c r="D163" s="119"/>
      <c r="E163" s="99" t="s">
        <v>626</v>
      </c>
      <c r="F163" s="156"/>
      <c r="G163" s="157"/>
      <c r="H163" s="84"/>
    </row>
    <row r="164" spans="2:16" ht="14.25" customHeight="1" x14ac:dyDescent="0.2">
      <c r="B164" s="108" t="s">
        <v>410</v>
      </c>
      <c r="C164" s="99">
        <v>114000400</v>
      </c>
      <c r="D164" s="119"/>
      <c r="E164" s="99" t="s">
        <v>627</v>
      </c>
      <c r="F164" s="158"/>
      <c r="G164" s="140">
        <f>F164*ExchangeRateFDS</f>
        <v>0</v>
      </c>
      <c r="H164" s="84"/>
    </row>
    <row r="165" spans="2:16" ht="14.25" customHeight="1" x14ac:dyDescent="0.2">
      <c r="B165" s="104"/>
      <c r="C165" s="104"/>
      <c r="D165" s="104"/>
      <c r="E165" s="125"/>
      <c r="F165" s="142"/>
      <c r="G165" s="142"/>
      <c r="H165" s="86"/>
    </row>
    <row r="166" spans="2:16" ht="14.25" customHeight="1" x14ac:dyDescent="0.2">
      <c r="B166" s="99" t="s">
        <v>411</v>
      </c>
      <c r="C166" s="99">
        <v>115000000</v>
      </c>
      <c r="D166" s="99"/>
      <c r="E166" s="111" t="s">
        <v>628</v>
      </c>
      <c r="F166" s="146">
        <f>F92+F103+F111+F113+F118+F135+F139+F141+F143+F152+F154+F158+F160</f>
        <v>0</v>
      </c>
      <c r="G166" s="146">
        <f>F166*ExchangeRateFDS</f>
        <v>0</v>
      </c>
      <c r="H166" s="83">
        <f>IF($F$168=0,0,F166/$F$168)</f>
        <v>0</v>
      </c>
    </row>
    <row r="167" spans="2:16" ht="14.25" customHeight="1" x14ac:dyDescent="0.2">
      <c r="B167" s="104"/>
      <c r="C167" s="104"/>
      <c r="D167" s="104"/>
      <c r="E167" s="105"/>
      <c r="F167" s="142"/>
      <c r="G167" s="142"/>
      <c r="H167" s="86"/>
      <c r="M167" s="62"/>
      <c r="N167" s="62"/>
      <c r="P167" s="62"/>
    </row>
    <row r="168" spans="2:16" ht="14.25" customHeight="1" x14ac:dyDescent="0.2">
      <c r="B168" s="99" t="s">
        <v>412</v>
      </c>
      <c r="C168" s="99">
        <v>100000000</v>
      </c>
      <c r="D168" s="95" t="s">
        <v>413</v>
      </c>
      <c r="E168" s="111" t="s">
        <v>629</v>
      </c>
      <c r="F168" s="146">
        <f>F88+F166</f>
        <v>0</v>
      </c>
      <c r="G168" s="146">
        <f>F168*ExchangeRateFDS</f>
        <v>0</v>
      </c>
      <c r="H168" s="83">
        <f>IF($F$168=0,0,F168/$F$168)</f>
        <v>0</v>
      </c>
    </row>
    <row r="169" spans="2:16" ht="14.25" customHeight="1" x14ac:dyDescent="0.2">
      <c r="B169" s="109"/>
      <c r="C169" s="109"/>
      <c r="D169" s="109"/>
      <c r="E169" s="105"/>
      <c r="F169" s="142"/>
      <c r="G169" s="142"/>
      <c r="H169" s="86"/>
    </row>
    <row r="170" spans="2:16" ht="14.25" customHeight="1" x14ac:dyDescent="0.2">
      <c r="B170" s="99"/>
      <c r="C170" s="99"/>
      <c r="D170" s="99"/>
      <c r="E170" s="121" t="s">
        <v>57</v>
      </c>
      <c r="F170" s="159"/>
      <c r="G170" s="141">
        <f>F170*ExchangeRateFDS</f>
        <v>0</v>
      </c>
      <c r="H170" s="84"/>
    </row>
    <row r="171" spans="2:16" ht="14.25" customHeight="1" x14ac:dyDescent="0.2">
      <c r="B171" s="104"/>
      <c r="C171" s="104"/>
      <c r="D171" s="104"/>
      <c r="E171" s="126"/>
      <c r="F171" s="142"/>
      <c r="G171" s="142"/>
      <c r="H171" s="86"/>
    </row>
    <row r="172" spans="2:16" ht="14.25" customHeight="1" x14ac:dyDescent="0.2">
      <c r="B172" s="99" t="s">
        <v>414</v>
      </c>
      <c r="C172" s="99" t="s">
        <v>415</v>
      </c>
      <c r="D172" s="119"/>
      <c r="E172" s="111" t="s">
        <v>630</v>
      </c>
      <c r="F172" s="143">
        <f>F173+F182+F184+F192+F197+F207</f>
        <v>0</v>
      </c>
      <c r="G172" s="143">
        <f>F172*ExchangeRateFDS</f>
        <v>0</v>
      </c>
      <c r="H172" s="83">
        <f>IF($F$263=0,0,F172/$F$263)</f>
        <v>0</v>
      </c>
    </row>
    <row r="173" spans="2:16" ht="14.25" customHeight="1" x14ac:dyDescent="0.2">
      <c r="B173" s="99" t="s">
        <v>416</v>
      </c>
      <c r="C173" s="99">
        <v>201101000</v>
      </c>
      <c r="D173" s="95" t="s">
        <v>417</v>
      </c>
      <c r="E173" s="111" t="s">
        <v>46</v>
      </c>
      <c r="F173" s="144">
        <f>F174+SUM(F177:F178)+SUM(F180:F181)</f>
        <v>0</v>
      </c>
      <c r="G173" s="144">
        <f>F173*ExchangeRateFDS</f>
        <v>0</v>
      </c>
      <c r="H173" s="84"/>
    </row>
    <row r="174" spans="2:16" ht="14.25" customHeight="1" x14ac:dyDescent="0.2">
      <c r="B174" s="99" t="s">
        <v>418</v>
      </c>
      <c r="C174" s="99" t="s">
        <v>419</v>
      </c>
      <c r="D174" s="119"/>
      <c r="E174" s="99" t="s">
        <v>631</v>
      </c>
      <c r="F174" s="144">
        <f>SUM(F175:F176)</f>
        <v>0</v>
      </c>
      <c r="G174" s="144">
        <f>F174*ExchangeRateFDS</f>
        <v>0</v>
      </c>
      <c r="H174" s="84"/>
    </row>
    <row r="175" spans="2:16" ht="14.25" customHeight="1" x14ac:dyDescent="0.2">
      <c r="B175" s="99" t="s">
        <v>420</v>
      </c>
      <c r="C175" s="99"/>
      <c r="D175" s="99"/>
      <c r="E175" s="117" t="s">
        <v>632</v>
      </c>
      <c r="F175" s="158"/>
      <c r="G175" s="140">
        <f>F175*ExchangeRateFDS</f>
        <v>0</v>
      </c>
      <c r="H175" s="84"/>
    </row>
    <row r="176" spans="2:16" ht="14.25" customHeight="1" x14ac:dyDescent="0.2">
      <c r="B176" s="99" t="s">
        <v>421</v>
      </c>
      <c r="C176" s="99"/>
      <c r="D176" s="99"/>
      <c r="E176" s="117" t="s">
        <v>633</v>
      </c>
      <c r="F176" s="158"/>
      <c r="G176" s="140">
        <f>F176*ExchangeRateFDS</f>
        <v>0</v>
      </c>
      <c r="H176" s="84"/>
    </row>
    <row r="177" spans="2:14" ht="14.25" customHeight="1" x14ac:dyDescent="0.2">
      <c r="B177" s="99" t="s">
        <v>422</v>
      </c>
      <c r="C177" s="99">
        <v>201140100</v>
      </c>
      <c r="D177" s="119"/>
      <c r="E177" s="99" t="s">
        <v>634</v>
      </c>
      <c r="F177" s="156"/>
      <c r="G177" s="157"/>
      <c r="H177" s="84"/>
    </row>
    <row r="178" spans="2:14" ht="14.25" customHeight="1" x14ac:dyDescent="0.2">
      <c r="B178" s="99" t="s">
        <v>423</v>
      </c>
      <c r="C178" s="99" t="s">
        <v>424</v>
      </c>
      <c r="D178" s="99"/>
      <c r="E178" s="99" t="s">
        <v>635</v>
      </c>
      <c r="F178" s="158"/>
      <c r="G178" s="140">
        <f>F178*ExchangeRateFDS</f>
        <v>0</v>
      </c>
      <c r="H178" s="84"/>
    </row>
    <row r="179" spans="2:14" ht="14.25" customHeight="1" x14ac:dyDescent="0.2">
      <c r="B179" s="99" t="s">
        <v>425</v>
      </c>
      <c r="C179" s="99">
        <v>201150100</v>
      </c>
      <c r="D179" s="119"/>
      <c r="E179" s="117" t="s">
        <v>636</v>
      </c>
      <c r="F179" s="156"/>
      <c r="G179" s="157"/>
      <c r="H179" s="84"/>
      <c r="M179" s="85"/>
      <c r="N179" s="61"/>
    </row>
    <row r="180" spans="2:14" ht="14.25" customHeight="1" x14ac:dyDescent="0.2">
      <c r="B180" s="108" t="s">
        <v>426</v>
      </c>
      <c r="C180" s="99">
        <v>201160100</v>
      </c>
      <c r="D180" s="119"/>
      <c r="E180" s="99" t="s">
        <v>62</v>
      </c>
      <c r="F180" s="158"/>
      <c r="G180" s="140">
        <f>F180*ExchangeRateFDS</f>
        <v>0</v>
      </c>
      <c r="H180" s="84"/>
    </row>
    <row r="181" spans="2:14" ht="14.25" customHeight="1" x14ac:dyDescent="0.2">
      <c r="B181" s="108" t="s">
        <v>427</v>
      </c>
      <c r="C181" s="99">
        <v>201170100</v>
      </c>
      <c r="D181" s="119"/>
      <c r="E181" s="124" t="s">
        <v>637</v>
      </c>
      <c r="F181" s="158"/>
      <c r="G181" s="140">
        <f>F181*ExchangeRateFDS</f>
        <v>0</v>
      </c>
      <c r="H181" s="84"/>
    </row>
    <row r="182" spans="2:14" ht="14.25" customHeight="1" x14ac:dyDescent="0.2">
      <c r="B182" s="108" t="s">
        <v>428</v>
      </c>
      <c r="C182" s="99">
        <v>201102000</v>
      </c>
      <c r="D182" s="95" t="s">
        <v>429</v>
      </c>
      <c r="E182" s="107" t="s">
        <v>598</v>
      </c>
      <c r="F182" s="158"/>
      <c r="G182" s="140">
        <f>F182*ExchangeRateFDS</f>
        <v>0</v>
      </c>
      <c r="H182" s="84"/>
    </row>
    <row r="183" spans="2:14" ht="14.25" customHeight="1" x14ac:dyDescent="0.2">
      <c r="B183" s="104"/>
      <c r="C183" s="104"/>
      <c r="D183" s="104"/>
      <c r="E183" s="104"/>
      <c r="F183" s="142"/>
      <c r="G183" s="142"/>
      <c r="H183" s="86"/>
    </row>
    <row r="184" spans="2:14" ht="14.25" customHeight="1" x14ac:dyDescent="0.2">
      <c r="B184" s="108" t="s">
        <v>430</v>
      </c>
      <c r="C184" s="99">
        <v>201201000</v>
      </c>
      <c r="D184" s="95" t="s">
        <v>431</v>
      </c>
      <c r="E184" s="107" t="s">
        <v>47</v>
      </c>
      <c r="F184" s="146">
        <f>F185+SUM(F187:F191)</f>
        <v>0</v>
      </c>
      <c r="G184" s="146">
        <f>F184*ExchangeRateFDS</f>
        <v>0</v>
      </c>
      <c r="H184" s="84"/>
    </row>
    <row r="185" spans="2:14" ht="14.25" customHeight="1" x14ac:dyDescent="0.2">
      <c r="B185" s="108" t="s">
        <v>432</v>
      </c>
      <c r="C185" s="99"/>
      <c r="D185" s="95"/>
      <c r="E185" s="127" t="s">
        <v>687</v>
      </c>
      <c r="F185" s="158"/>
      <c r="G185" s="140">
        <f>F185*ExchangeRateFDS</f>
        <v>0</v>
      </c>
      <c r="H185" s="84"/>
    </row>
    <row r="186" spans="2:14" ht="14.25" customHeight="1" x14ac:dyDescent="0.2">
      <c r="B186" s="99" t="s">
        <v>433</v>
      </c>
      <c r="C186" s="99"/>
      <c r="D186" s="99"/>
      <c r="E186" s="117" t="s">
        <v>638</v>
      </c>
      <c r="F186" s="158"/>
      <c r="G186" s="140">
        <f>F186*ExchangeRateFDS</f>
        <v>0</v>
      </c>
      <c r="H186" s="84"/>
    </row>
    <row r="187" spans="2:14" ht="14.25" customHeight="1" x14ac:dyDescent="0.2">
      <c r="B187" s="99" t="s">
        <v>434</v>
      </c>
      <c r="C187" s="99"/>
      <c r="D187" s="99"/>
      <c r="E187" s="98" t="s">
        <v>688</v>
      </c>
      <c r="F187" s="158"/>
      <c r="G187" s="140">
        <f>F187*ExchangeRateFDS</f>
        <v>0</v>
      </c>
      <c r="H187" s="84"/>
    </row>
    <row r="188" spans="2:14" ht="14.25" customHeight="1" x14ac:dyDescent="0.2">
      <c r="B188" s="108" t="s">
        <v>435</v>
      </c>
      <c r="C188" s="99"/>
      <c r="D188" s="95"/>
      <c r="E188" s="99" t="s">
        <v>639</v>
      </c>
      <c r="F188" s="156"/>
      <c r="G188" s="157"/>
      <c r="H188" s="84"/>
    </row>
    <row r="189" spans="2:14" ht="14.25" customHeight="1" x14ac:dyDescent="0.2">
      <c r="B189" s="99" t="s">
        <v>436</v>
      </c>
      <c r="C189" s="99"/>
      <c r="D189" s="102"/>
      <c r="E189" s="99" t="s">
        <v>640</v>
      </c>
      <c r="F189" s="158"/>
      <c r="G189" s="140">
        <f t="shared" ref="G189:G195" si="9">F189*ExchangeRateFDS</f>
        <v>0</v>
      </c>
      <c r="H189" s="84"/>
    </row>
    <row r="190" spans="2:14" ht="14.25" customHeight="1" x14ac:dyDescent="0.2">
      <c r="B190" s="99" t="s">
        <v>437</v>
      </c>
      <c r="C190" s="99"/>
      <c r="D190" s="95"/>
      <c r="E190" s="99" t="s">
        <v>64</v>
      </c>
      <c r="F190" s="158"/>
      <c r="G190" s="140">
        <f t="shared" si="9"/>
        <v>0</v>
      </c>
      <c r="H190" s="84"/>
    </row>
    <row r="191" spans="2:14" ht="14.25" customHeight="1" x14ac:dyDescent="0.2">
      <c r="B191" s="99" t="s">
        <v>438</v>
      </c>
      <c r="C191" s="99"/>
      <c r="D191" s="95"/>
      <c r="E191" s="99" t="s">
        <v>641</v>
      </c>
      <c r="F191" s="158"/>
      <c r="G191" s="140">
        <f t="shared" si="9"/>
        <v>0</v>
      </c>
      <c r="H191" s="84"/>
    </row>
    <row r="192" spans="2:14" ht="14.25" customHeight="1" x14ac:dyDescent="0.2">
      <c r="B192" s="99" t="s">
        <v>439</v>
      </c>
      <c r="C192" s="99">
        <v>201203000</v>
      </c>
      <c r="D192" s="95" t="s">
        <v>440</v>
      </c>
      <c r="E192" s="107" t="s">
        <v>602</v>
      </c>
      <c r="F192" s="146">
        <f>SUM(F193:F195)</f>
        <v>0</v>
      </c>
      <c r="G192" s="146">
        <f t="shared" si="9"/>
        <v>0</v>
      </c>
      <c r="H192" s="84"/>
    </row>
    <row r="193" spans="2:8" ht="14.25" customHeight="1" x14ac:dyDescent="0.2">
      <c r="B193" s="99" t="s">
        <v>441</v>
      </c>
      <c r="C193" s="99"/>
      <c r="D193" s="95"/>
      <c r="E193" s="98" t="s">
        <v>689</v>
      </c>
      <c r="F193" s="158"/>
      <c r="G193" s="140">
        <f t="shared" si="9"/>
        <v>0</v>
      </c>
      <c r="H193" s="84"/>
    </row>
    <row r="194" spans="2:8" ht="14.25" customHeight="1" x14ac:dyDescent="0.2">
      <c r="B194" s="99" t="s">
        <v>442</v>
      </c>
      <c r="C194" s="99"/>
      <c r="D194" s="95"/>
      <c r="E194" s="98" t="s">
        <v>690</v>
      </c>
      <c r="F194" s="158"/>
      <c r="G194" s="140">
        <f t="shared" si="9"/>
        <v>0</v>
      </c>
      <c r="H194" s="84"/>
    </row>
    <row r="195" spans="2:8" ht="14.25" customHeight="1" x14ac:dyDescent="0.2">
      <c r="B195" s="99" t="s">
        <v>443</v>
      </c>
      <c r="C195" s="99"/>
      <c r="D195" s="95"/>
      <c r="E195" s="98" t="s">
        <v>642</v>
      </c>
      <c r="F195" s="158"/>
      <c r="G195" s="140">
        <f t="shared" si="9"/>
        <v>0</v>
      </c>
      <c r="H195" s="84"/>
    </row>
    <row r="196" spans="2:8" ht="14.25" customHeight="1" x14ac:dyDescent="0.2">
      <c r="B196" s="104"/>
      <c r="C196" s="104"/>
      <c r="D196" s="104"/>
      <c r="E196" s="105"/>
      <c r="F196" s="142"/>
      <c r="G196" s="142"/>
      <c r="H196" s="86"/>
    </row>
    <row r="197" spans="2:8" ht="14.25" customHeight="1" x14ac:dyDescent="0.2">
      <c r="B197" s="99" t="s">
        <v>444</v>
      </c>
      <c r="C197" s="99">
        <v>201202000</v>
      </c>
      <c r="D197" s="95" t="s">
        <v>445</v>
      </c>
      <c r="E197" s="111" t="s">
        <v>48</v>
      </c>
      <c r="F197" s="146">
        <f>F198+SUM(F201:F206)</f>
        <v>0</v>
      </c>
      <c r="G197" s="146">
        <f t="shared" ref="G197:G202" si="10">F197*ExchangeRateFDS</f>
        <v>0</v>
      </c>
      <c r="H197" s="84"/>
    </row>
    <row r="198" spans="2:8" ht="14.25" customHeight="1" x14ac:dyDescent="0.2">
      <c r="B198" s="99" t="s">
        <v>446</v>
      </c>
      <c r="C198" s="99"/>
      <c r="D198" s="99"/>
      <c r="E198" s="108" t="s">
        <v>691</v>
      </c>
      <c r="F198" s="140">
        <f>SUM(F199:F200)</f>
        <v>0</v>
      </c>
      <c r="G198" s="140">
        <f t="shared" si="10"/>
        <v>0</v>
      </c>
      <c r="H198" s="84"/>
    </row>
    <row r="199" spans="2:8" ht="14.25" customHeight="1" x14ac:dyDescent="0.2">
      <c r="B199" s="99" t="s">
        <v>447</v>
      </c>
      <c r="C199" s="99"/>
      <c r="D199" s="99"/>
      <c r="E199" s="128" t="s">
        <v>643</v>
      </c>
      <c r="F199" s="158"/>
      <c r="G199" s="140">
        <f t="shared" si="10"/>
        <v>0</v>
      </c>
      <c r="H199" s="84"/>
    </row>
    <row r="200" spans="2:8" ht="14.25" customHeight="1" x14ac:dyDescent="0.2">
      <c r="B200" s="99" t="s">
        <v>448</v>
      </c>
      <c r="C200" s="99"/>
      <c r="D200" s="99"/>
      <c r="E200" s="128" t="s">
        <v>644</v>
      </c>
      <c r="F200" s="158"/>
      <c r="G200" s="140">
        <f t="shared" si="10"/>
        <v>0</v>
      </c>
      <c r="H200" s="84"/>
    </row>
    <row r="201" spans="2:8" ht="14.25" customHeight="1" x14ac:dyDescent="0.2">
      <c r="B201" s="99" t="s">
        <v>449</v>
      </c>
      <c r="C201" s="99"/>
      <c r="D201" s="95"/>
      <c r="E201" s="98" t="s">
        <v>645</v>
      </c>
      <c r="F201" s="158"/>
      <c r="G201" s="140">
        <f t="shared" si="10"/>
        <v>0</v>
      </c>
      <c r="H201" s="84"/>
    </row>
    <row r="202" spans="2:8" ht="14.25" customHeight="1" x14ac:dyDescent="0.2">
      <c r="B202" s="99" t="s">
        <v>450</v>
      </c>
      <c r="C202" s="99"/>
      <c r="D202" s="95"/>
      <c r="E202" s="98" t="s">
        <v>692</v>
      </c>
      <c r="F202" s="158"/>
      <c r="G202" s="140">
        <f t="shared" si="10"/>
        <v>0</v>
      </c>
      <c r="H202" s="84"/>
    </row>
    <row r="203" spans="2:8" ht="14.25" customHeight="1" x14ac:dyDescent="0.2">
      <c r="B203" s="99" t="s">
        <v>451</v>
      </c>
      <c r="C203" s="99">
        <v>201230200</v>
      </c>
      <c r="D203" s="119"/>
      <c r="E203" s="97" t="s">
        <v>646</v>
      </c>
      <c r="F203" s="156"/>
      <c r="G203" s="157"/>
      <c r="H203" s="84"/>
    </row>
    <row r="204" spans="2:8" ht="14.25" customHeight="1" x14ac:dyDescent="0.2">
      <c r="B204" s="99" t="s">
        <v>452</v>
      </c>
      <c r="C204" s="99"/>
      <c r="D204" s="99"/>
      <c r="E204" s="108" t="s">
        <v>647</v>
      </c>
      <c r="F204" s="158"/>
      <c r="G204" s="140">
        <f>F204*ExchangeRateFDS</f>
        <v>0</v>
      </c>
      <c r="H204" s="84"/>
    </row>
    <row r="205" spans="2:8" ht="14.25" customHeight="1" x14ac:dyDescent="0.2">
      <c r="B205" s="99" t="s">
        <v>453</v>
      </c>
      <c r="C205" s="99"/>
      <c r="D205" s="99"/>
      <c r="E205" s="99" t="s">
        <v>67</v>
      </c>
      <c r="F205" s="158"/>
      <c r="G205" s="140">
        <f>F205*ExchangeRateFDS</f>
        <v>0</v>
      </c>
      <c r="H205" s="84"/>
    </row>
    <row r="206" spans="2:8" ht="14.25" customHeight="1" x14ac:dyDescent="0.2">
      <c r="B206" s="99" t="s">
        <v>454</v>
      </c>
      <c r="C206" s="99"/>
      <c r="D206" s="99"/>
      <c r="E206" s="97" t="s">
        <v>648</v>
      </c>
      <c r="F206" s="158"/>
      <c r="G206" s="140">
        <f>F206*ExchangeRateFDS</f>
        <v>0</v>
      </c>
      <c r="H206" s="84"/>
    </row>
    <row r="207" spans="2:8" ht="14.25" customHeight="1" x14ac:dyDescent="0.2">
      <c r="B207" s="99" t="s">
        <v>455</v>
      </c>
      <c r="C207" s="99">
        <v>201204000</v>
      </c>
      <c r="D207" s="95" t="s">
        <v>456</v>
      </c>
      <c r="E207" s="115" t="s">
        <v>604</v>
      </c>
      <c r="F207" s="158"/>
      <c r="G207" s="140">
        <f>F207*ExchangeRateFDS</f>
        <v>0</v>
      </c>
      <c r="H207" s="84"/>
    </row>
    <row r="208" spans="2:8" ht="14.25" customHeight="1" x14ac:dyDescent="0.2">
      <c r="B208" s="104"/>
      <c r="C208" s="104"/>
      <c r="D208" s="104"/>
      <c r="E208" s="103"/>
      <c r="F208" s="142"/>
      <c r="G208" s="142"/>
      <c r="H208" s="86"/>
    </row>
    <row r="209" spans="2:8" ht="14.25" customHeight="1" x14ac:dyDescent="0.2">
      <c r="B209" s="108" t="s">
        <v>457</v>
      </c>
      <c r="C209" s="99">
        <v>202000000</v>
      </c>
      <c r="D209" s="119"/>
      <c r="E209" s="129" t="s">
        <v>649</v>
      </c>
      <c r="F209" s="146">
        <f>F210+F212+F214+F215</f>
        <v>0</v>
      </c>
      <c r="G209" s="146">
        <f>F209*ExchangeRateFDS</f>
        <v>0</v>
      </c>
      <c r="H209" s="83">
        <f>IF($F$263=0,0,F209/$F$263)</f>
        <v>0</v>
      </c>
    </row>
    <row r="210" spans="2:8" ht="14.25" customHeight="1" x14ac:dyDescent="0.2">
      <c r="B210" s="99" t="s">
        <v>458</v>
      </c>
      <c r="C210" s="99"/>
      <c r="D210" s="99"/>
      <c r="E210" s="99" t="s">
        <v>650</v>
      </c>
      <c r="F210" s="158"/>
      <c r="G210" s="140">
        <f>F210*ExchangeRateFDS</f>
        <v>0</v>
      </c>
      <c r="H210" s="84"/>
    </row>
    <row r="211" spans="2:8" ht="14.25" customHeight="1" x14ac:dyDescent="0.2">
      <c r="B211" s="99" t="s">
        <v>459</v>
      </c>
      <c r="C211" s="99"/>
      <c r="D211" s="99"/>
      <c r="E211" s="117" t="s">
        <v>651</v>
      </c>
      <c r="F211" s="158"/>
      <c r="G211" s="140">
        <f>F211*ExchangeRateFDS</f>
        <v>0</v>
      </c>
      <c r="H211" s="84"/>
    </row>
    <row r="212" spans="2:8" ht="14.25" customHeight="1" x14ac:dyDescent="0.2">
      <c r="B212" s="99" t="s">
        <v>460</v>
      </c>
      <c r="C212" s="99"/>
      <c r="D212" s="99"/>
      <c r="E212" s="99" t="s">
        <v>652</v>
      </c>
      <c r="F212" s="158"/>
      <c r="G212" s="140">
        <f>F212*ExchangeRateFDS</f>
        <v>0</v>
      </c>
      <c r="H212" s="84"/>
    </row>
    <row r="213" spans="2:8" ht="14.25" customHeight="1" x14ac:dyDescent="0.2">
      <c r="B213" s="99" t="s">
        <v>461</v>
      </c>
      <c r="C213" s="106"/>
      <c r="D213" s="99"/>
      <c r="E213" s="117" t="s">
        <v>651</v>
      </c>
      <c r="F213" s="158"/>
      <c r="G213" s="140">
        <f>F213*ExchangeRateFDS</f>
        <v>0</v>
      </c>
      <c r="H213" s="84"/>
    </row>
    <row r="214" spans="2:8" ht="14.25" customHeight="1" x14ac:dyDescent="0.2">
      <c r="B214" s="99" t="s">
        <v>462</v>
      </c>
      <c r="C214" s="106">
        <v>202400100</v>
      </c>
      <c r="D214" s="119"/>
      <c r="E214" s="99" t="s">
        <v>653</v>
      </c>
      <c r="F214" s="156"/>
      <c r="G214" s="157"/>
      <c r="H214" s="84"/>
    </row>
    <row r="215" spans="2:8" ht="14.25" customHeight="1" x14ac:dyDescent="0.2">
      <c r="B215" s="99" t="s">
        <v>463</v>
      </c>
      <c r="C215" s="99">
        <v>202020000</v>
      </c>
      <c r="D215" s="95" t="s">
        <v>464</v>
      </c>
      <c r="E215" s="99" t="s">
        <v>605</v>
      </c>
      <c r="F215" s="158"/>
      <c r="G215" s="140">
        <f>F215*ExchangeRateFDS</f>
        <v>0</v>
      </c>
      <c r="H215" s="84"/>
    </row>
    <row r="216" spans="2:8" ht="14.25" customHeight="1" x14ac:dyDescent="0.2">
      <c r="B216" s="104"/>
      <c r="C216" s="104"/>
      <c r="D216" s="104"/>
      <c r="E216" s="105"/>
      <c r="F216" s="142"/>
      <c r="G216" s="142"/>
      <c r="H216" s="86"/>
    </row>
    <row r="217" spans="2:8" ht="14.25" customHeight="1" x14ac:dyDescent="0.2">
      <c r="B217" s="106" t="s">
        <v>465</v>
      </c>
      <c r="C217" s="99"/>
      <c r="D217" s="56" t="s">
        <v>466</v>
      </c>
      <c r="E217" s="115" t="s">
        <v>654</v>
      </c>
      <c r="F217" s="140"/>
      <c r="G217" s="140">
        <f>F217*ExchangeRateFDS</f>
        <v>0</v>
      </c>
      <c r="H217" s="83">
        <f>IF($F$263=0,0,F217/$F$263)</f>
        <v>0</v>
      </c>
    </row>
    <row r="218" spans="2:8" ht="14.25" customHeight="1" x14ac:dyDescent="0.2">
      <c r="B218" s="104"/>
      <c r="C218" s="104"/>
      <c r="D218" s="104"/>
      <c r="E218" s="105"/>
      <c r="F218" s="142"/>
      <c r="G218" s="142"/>
      <c r="H218" s="86"/>
    </row>
    <row r="219" spans="2:8" ht="14.25" customHeight="1" x14ac:dyDescent="0.2">
      <c r="B219" s="106" t="s">
        <v>467</v>
      </c>
      <c r="C219" s="99">
        <v>203000000</v>
      </c>
      <c r="D219" s="95" t="s">
        <v>468</v>
      </c>
      <c r="E219" s="115" t="s">
        <v>655</v>
      </c>
      <c r="F219" s="146">
        <f>SUM(F220:F222)</f>
        <v>0</v>
      </c>
      <c r="G219" s="146">
        <f>F219*ExchangeRateFDS</f>
        <v>0</v>
      </c>
      <c r="H219" s="83">
        <f>IF($F$263=0,0,F219/$F$263)</f>
        <v>0</v>
      </c>
    </row>
    <row r="220" spans="2:8" ht="14.25" customHeight="1" x14ac:dyDescent="0.2">
      <c r="B220" s="99" t="s">
        <v>469</v>
      </c>
      <c r="C220" s="99">
        <v>203000200</v>
      </c>
      <c r="D220" s="119"/>
      <c r="E220" s="99" t="s">
        <v>656</v>
      </c>
      <c r="F220" s="158"/>
      <c r="G220" s="140">
        <f>F220*ExchangeRateFDS</f>
        <v>0</v>
      </c>
      <c r="H220" s="84"/>
    </row>
    <row r="221" spans="2:8" ht="14.25" customHeight="1" x14ac:dyDescent="0.2">
      <c r="B221" s="99" t="s">
        <v>470</v>
      </c>
      <c r="C221" s="99">
        <v>203100000</v>
      </c>
      <c r="D221" s="119"/>
      <c r="E221" s="99" t="s">
        <v>657</v>
      </c>
      <c r="F221" s="156"/>
      <c r="G221" s="157"/>
      <c r="H221" s="84"/>
    </row>
    <row r="222" spans="2:8" ht="14.25" customHeight="1" x14ac:dyDescent="0.2">
      <c r="B222" s="99" t="s">
        <v>471</v>
      </c>
      <c r="C222" s="99" t="s">
        <v>472</v>
      </c>
      <c r="D222" s="119"/>
      <c r="E222" s="99" t="s">
        <v>658</v>
      </c>
      <c r="F222" s="158"/>
      <c r="G222" s="140">
        <f>F222*ExchangeRateFDS</f>
        <v>0</v>
      </c>
      <c r="H222" s="84"/>
    </row>
    <row r="223" spans="2:8" ht="14.25" customHeight="1" x14ac:dyDescent="0.2">
      <c r="B223" s="104"/>
      <c r="C223" s="104"/>
      <c r="D223" s="104"/>
      <c r="E223" s="104"/>
      <c r="F223" s="142"/>
      <c r="G223" s="142"/>
      <c r="H223" s="86"/>
    </row>
    <row r="224" spans="2:8" ht="14.25" customHeight="1" x14ac:dyDescent="0.2">
      <c r="B224" s="99" t="s">
        <v>473</v>
      </c>
      <c r="C224" s="99">
        <v>204000000</v>
      </c>
      <c r="D224" s="95" t="s">
        <v>474</v>
      </c>
      <c r="E224" s="107" t="s">
        <v>659</v>
      </c>
      <c r="F224" s="158"/>
      <c r="G224" s="140">
        <f>F224*ExchangeRateFDS</f>
        <v>0</v>
      </c>
      <c r="H224" s="83">
        <f>IF($F$263=0,0,F224/$F$263)</f>
        <v>0</v>
      </c>
    </row>
    <row r="225" spans="2:8" ht="14.25" customHeight="1" x14ac:dyDescent="0.2">
      <c r="B225" s="104"/>
      <c r="C225" s="104"/>
      <c r="D225" s="104"/>
      <c r="E225" s="109"/>
      <c r="F225" s="142"/>
      <c r="G225" s="142"/>
      <c r="H225" s="86"/>
    </row>
    <row r="226" spans="2:8" ht="14.25" customHeight="1" x14ac:dyDescent="0.2">
      <c r="B226" s="99" t="s">
        <v>475</v>
      </c>
      <c r="C226" s="99">
        <v>205000000</v>
      </c>
      <c r="D226" s="95" t="s">
        <v>476</v>
      </c>
      <c r="E226" s="107" t="s">
        <v>660</v>
      </c>
      <c r="F226" s="146">
        <f>SUM(F227:F232)</f>
        <v>0</v>
      </c>
      <c r="G226" s="146">
        <f t="shared" ref="G226:G232" si="11">F226*ExchangeRateFDS</f>
        <v>0</v>
      </c>
      <c r="H226" s="83">
        <f>IF($F$263=0,0,F226/$F$263)</f>
        <v>0</v>
      </c>
    </row>
    <row r="227" spans="2:8" ht="14.25" customHeight="1" x14ac:dyDescent="0.2">
      <c r="B227" s="99" t="s">
        <v>477</v>
      </c>
      <c r="C227" s="99">
        <v>205000100</v>
      </c>
      <c r="D227" s="95" t="s">
        <v>478</v>
      </c>
      <c r="E227" s="99" t="s">
        <v>585</v>
      </c>
      <c r="F227" s="158"/>
      <c r="G227" s="140">
        <f t="shared" si="11"/>
        <v>0</v>
      </c>
      <c r="H227" s="84"/>
    </row>
    <row r="228" spans="2:8" ht="14.25" customHeight="1" x14ac:dyDescent="0.2">
      <c r="B228" s="99" t="s">
        <v>479</v>
      </c>
      <c r="C228" s="99">
        <v>205000200</v>
      </c>
      <c r="D228" s="95" t="s">
        <v>480</v>
      </c>
      <c r="E228" s="99" t="s">
        <v>586</v>
      </c>
      <c r="F228" s="158"/>
      <c r="G228" s="140">
        <f t="shared" si="11"/>
        <v>0</v>
      </c>
      <c r="H228" s="84"/>
    </row>
    <row r="229" spans="2:8" ht="14.25" customHeight="1" x14ac:dyDescent="0.2">
      <c r="B229" s="99" t="s">
        <v>481</v>
      </c>
      <c r="C229" s="99">
        <v>205000300</v>
      </c>
      <c r="D229" s="95" t="s">
        <v>482</v>
      </c>
      <c r="E229" s="99" t="s">
        <v>587</v>
      </c>
      <c r="F229" s="158"/>
      <c r="G229" s="140">
        <f t="shared" si="11"/>
        <v>0</v>
      </c>
      <c r="H229" s="84"/>
    </row>
    <row r="230" spans="2:8" ht="14.25" customHeight="1" x14ac:dyDescent="0.2">
      <c r="B230" s="99" t="s">
        <v>483</v>
      </c>
      <c r="C230" s="99">
        <v>205000400</v>
      </c>
      <c r="D230" s="95" t="s">
        <v>484</v>
      </c>
      <c r="E230" s="99" t="s">
        <v>588</v>
      </c>
      <c r="F230" s="158"/>
      <c r="G230" s="140">
        <f t="shared" si="11"/>
        <v>0</v>
      </c>
      <c r="H230" s="84"/>
    </row>
    <row r="231" spans="2:8" ht="14.25" customHeight="1" x14ac:dyDescent="0.2">
      <c r="B231" s="99" t="s">
        <v>485</v>
      </c>
      <c r="C231" s="99">
        <v>205000500</v>
      </c>
      <c r="D231" s="99" t="s">
        <v>486</v>
      </c>
      <c r="E231" s="99" t="s">
        <v>661</v>
      </c>
      <c r="F231" s="158"/>
      <c r="G231" s="140">
        <f t="shared" si="11"/>
        <v>0</v>
      </c>
      <c r="H231" s="84"/>
    </row>
    <row r="232" spans="2:8" ht="14.25" customHeight="1" x14ac:dyDescent="0.2">
      <c r="B232" s="106" t="s">
        <v>487</v>
      </c>
      <c r="C232" s="99">
        <v>205000600</v>
      </c>
      <c r="D232" s="99" t="s">
        <v>488</v>
      </c>
      <c r="E232" s="106" t="s">
        <v>590</v>
      </c>
      <c r="F232" s="158"/>
      <c r="G232" s="140">
        <f t="shared" si="11"/>
        <v>0</v>
      </c>
      <c r="H232" s="84"/>
    </row>
    <row r="233" spans="2:8" ht="14.25" customHeight="1" x14ac:dyDescent="0.2">
      <c r="B233" s="104"/>
      <c r="C233" s="104"/>
      <c r="D233" s="104"/>
      <c r="E233" s="109"/>
      <c r="F233" s="142"/>
      <c r="G233" s="142"/>
      <c r="H233" s="86"/>
    </row>
    <row r="234" spans="2:8" ht="14.25" customHeight="1" x14ac:dyDescent="0.2">
      <c r="B234" s="108" t="s">
        <v>489</v>
      </c>
      <c r="C234" s="99">
        <v>206000000</v>
      </c>
      <c r="D234" s="95" t="s">
        <v>490</v>
      </c>
      <c r="E234" s="130" t="s">
        <v>662</v>
      </c>
      <c r="F234" s="140"/>
      <c r="G234" s="140">
        <f>F234*ExchangeRateFDS</f>
        <v>0</v>
      </c>
      <c r="H234" s="83">
        <f>IF($F$263=0,0,F234/$F$263)</f>
        <v>0</v>
      </c>
    </row>
    <row r="235" spans="2:8" ht="14.25" customHeight="1" x14ac:dyDescent="0.2">
      <c r="B235" s="104"/>
      <c r="C235" s="104"/>
      <c r="D235" s="104"/>
      <c r="E235" s="105"/>
      <c r="F235" s="142"/>
      <c r="G235" s="142"/>
      <c r="H235" s="86"/>
    </row>
    <row r="236" spans="2:8" ht="14.25" customHeight="1" x14ac:dyDescent="0.2">
      <c r="B236" s="99" t="s">
        <v>491</v>
      </c>
      <c r="C236" s="99">
        <v>207000000</v>
      </c>
      <c r="D236" s="95" t="s">
        <v>492</v>
      </c>
      <c r="E236" s="115" t="s">
        <v>663</v>
      </c>
      <c r="F236" s="149">
        <f>SUM(F237:F238)</f>
        <v>0</v>
      </c>
      <c r="G236" s="149">
        <f>F236*ExchangeRateFDS</f>
        <v>0</v>
      </c>
      <c r="H236" s="83">
        <f>IF($F$263=0,0,F236/$F$263)</f>
        <v>0</v>
      </c>
    </row>
    <row r="237" spans="2:8" ht="14.25" customHeight="1" x14ac:dyDescent="0.2">
      <c r="B237" s="97" t="s">
        <v>493</v>
      </c>
      <c r="C237" s="99">
        <v>207300200</v>
      </c>
      <c r="D237" s="95" t="s">
        <v>494</v>
      </c>
      <c r="E237" s="97" t="s">
        <v>664</v>
      </c>
      <c r="F237" s="158"/>
      <c r="G237" s="140">
        <f>F237*ExchangeRateFDS</f>
        <v>0</v>
      </c>
      <c r="H237" s="84"/>
    </row>
    <row r="238" spans="2:8" ht="14.25" customHeight="1" x14ac:dyDescent="0.2">
      <c r="B238" s="99" t="s">
        <v>495</v>
      </c>
      <c r="C238" s="99" t="s">
        <v>496</v>
      </c>
      <c r="D238" s="119"/>
      <c r="E238" s="97" t="s">
        <v>665</v>
      </c>
      <c r="F238" s="158"/>
      <c r="G238" s="140">
        <f>F238*ExchangeRateFDS</f>
        <v>0</v>
      </c>
      <c r="H238" s="84"/>
    </row>
    <row r="239" spans="2:8" ht="14.25" customHeight="1" x14ac:dyDescent="0.2">
      <c r="B239" s="104"/>
      <c r="C239" s="104"/>
      <c r="D239" s="104"/>
      <c r="E239" s="131"/>
      <c r="F239" s="142"/>
      <c r="G239" s="142"/>
      <c r="H239" s="86"/>
    </row>
    <row r="240" spans="2:8" ht="14.25" customHeight="1" x14ac:dyDescent="0.2">
      <c r="B240" s="108" t="s">
        <v>497</v>
      </c>
      <c r="C240" s="99">
        <v>208000000</v>
      </c>
      <c r="D240" s="95" t="s">
        <v>498</v>
      </c>
      <c r="E240" s="115" t="s">
        <v>666</v>
      </c>
      <c r="F240" s="146">
        <f>SUM(F241:F242)</f>
        <v>0</v>
      </c>
      <c r="G240" s="146">
        <f>F240*ExchangeRateFDS</f>
        <v>0</v>
      </c>
      <c r="H240" s="83">
        <f>IF($F$263=0,0,F240/$F$263)</f>
        <v>0</v>
      </c>
    </row>
    <row r="241" spans="2:8" ht="14.25" customHeight="1" x14ac:dyDescent="0.2">
      <c r="B241" s="99" t="s">
        <v>499</v>
      </c>
      <c r="C241" s="99"/>
      <c r="D241" s="99"/>
      <c r="E241" s="99" t="s">
        <v>667</v>
      </c>
      <c r="F241" s="158"/>
      <c r="G241" s="140">
        <f>F241*ExchangeRateFDS</f>
        <v>0</v>
      </c>
      <c r="H241" s="84"/>
    </row>
    <row r="242" spans="2:8" ht="14.25" customHeight="1" x14ac:dyDescent="0.2">
      <c r="B242" s="99" t="s">
        <v>500</v>
      </c>
      <c r="C242" s="97"/>
      <c r="D242" s="95"/>
      <c r="E242" s="99" t="s">
        <v>668</v>
      </c>
      <c r="F242" s="158"/>
      <c r="G242" s="140">
        <f>F242*ExchangeRateFDS</f>
        <v>0</v>
      </c>
      <c r="H242" s="84"/>
    </row>
    <row r="243" spans="2:8" ht="14.25" customHeight="1" x14ac:dyDescent="0.2">
      <c r="B243" s="104"/>
      <c r="C243" s="104"/>
      <c r="D243" s="104"/>
      <c r="E243" s="105"/>
      <c r="F243" s="142"/>
      <c r="G243" s="142"/>
      <c r="H243" s="86"/>
    </row>
    <row r="244" spans="2:8" ht="14.25" customHeight="1" x14ac:dyDescent="0.2">
      <c r="B244" s="99" t="s">
        <v>501</v>
      </c>
      <c r="C244" s="99">
        <v>209000000</v>
      </c>
      <c r="D244" s="95" t="s">
        <v>502</v>
      </c>
      <c r="E244" s="115" t="s">
        <v>669</v>
      </c>
      <c r="F244" s="146">
        <f>SUM(F245:F246)</f>
        <v>0</v>
      </c>
      <c r="G244" s="146">
        <f>F244*ExchangeRateFDS</f>
        <v>0</v>
      </c>
      <c r="H244" s="83">
        <f>IF($F$263=0,0,F244/$F$263)</f>
        <v>0</v>
      </c>
    </row>
    <row r="245" spans="2:8" ht="14.25" customHeight="1" x14ac:dyDescent="0.2">
      <c r="B245" s="99" t="s">
        <v>503</v>
      </c>
      <c r="C245" s="99">
        <v>209000400</v>
      </c>
      <c r="D245" s="119"/>
      <c r="E245" s="99" t="s">
        <v>670</v>
      </c>
      <c r="F245" s="156"/>
      <c r="G245" s="157"/>
      <c r="H245" s="83"/>
    </row>
    <row r="246" spans="2:8" ht="14.25" customHeight="1" x14ac:dyDescent="0.2">
      <c r="B246" s="108" t="s">
        <v>504</v>
      </c>
      <c r="C246" s="99" t="s">
        <v>505</v>
      </c>
      <c r="D246" s="119"/>
      <c r="E246" s="99" t="s">
        <v>627</v>
      </c>
      <c r="F246" s="158"/>
      <c r="G246" s="140">
        <f>F246*ExchangeRateFDS</f>
        <v>0</v>
      </c>
      <c r="H246" s="84"/>
    </row>
    <row r="247" spans="2:8" ht="14.25" customHeight="1" x14ac:dyDescent="0.2">
      <c r="B247" s="104"/>
      <c r="C247" s="104"/>
      <c r="D247" s="104"/>
      <c r="E247" s="105"/>
      <c r="F247" s="142"/>
      <c r="G247" s="142"/>
      <c r="H247" s="86"/>
    </row>
    <row r="248" spans="2:8" ht="14.25" customHeight="1" x14ac:dyDescent="0.2">
      <c r="B248" s="108" t="s">
        <v>506</v>
      </c>
      <c r="C248" s="99">
        <v>210000000</v>
      </c>
      <c r="D248" s="95" t="s">
        <v>507</v>
      </c>
      <c r="E248" s="115" t="s">
        <v>671</v>
      </c>
      <c r="F248" s="160">
        <f>F249+F253+F258</f>
        <v>0</v>
      </c>
      <c r="G248" s="160">
        <f t="shared" ref="G248:G261" si="12">F248*ExchangeRateFDS</f>
        <v>0</v>
      </c>
      <c r="H248" s="83">
        <f>IF($F$263=0,0,F248/$F$263)</f>
        <v>0</v>
      </c>
    </row>
    <row r="249" spans="2:8" ht="14.25" customHeight="1" x14ac:dyDescent="0.2">
      <c r="B249" s="108" t="s">
        <v>508</v>
      </c>
      <c r="C249" s="106">
        <v>210000600</v>
      </c>
      <c r="D249" s="95"/>
      <c r="E249" s="108" t="s">
        <v>672</v>
      </c>
      <c r="F249" s="161">
        <f>SUM(F250:F252)</f>
        <v>0</v>
      </c>
      <c r="G249" s="161">
        <f t="shared" si="12"/>
        <v>0</v>
      </c>
      <c r="H249" s="83"/>
    </row>
    <row r="250" spans="2:8" ht="14.25" customHeight="1" x14ac:dyDescent="0.2">
      <c r="B250" s="108" t="s">
        <v>509</v>
      </c>
      <c r="C250" s="99"/>
      <c r="D250" s="95"/>
      <c r="E250" s="132" t="s">
        <v>693</v>
      </c>
      <c r="F250" s="158"/>
      <c r="G250" s="140">
        <f t="shared" si="12"/>
        <v>0</v>
      </c>
      <c r="H250" s="83"/>
    </row>
    <row r="251" spans="2:8" ht="14.25" customHeight="1" x14ac:dyDescent="0.2">
      <c r="B251" s="108" t="s">
        <v>510</v>
      </c>
      <c r="C251" s="99"/>
      <c r="D251" s="95"/>
      <c r="E251" s="132" t="s">
        <v>694</v>
      </c>
      <c r="F251" s="158"/>
      <c r="G251" s="140">
        <f t="shared" si="12"/>
        <v>0</v>
      </c>
      <c r="H251" s="83"/>
    </row>
    <row r="252" spans="2:8" ht="14.25" customHeight="1" x14ac:dyDescent="0.2">
      <c r="B252" s="106" t="s">
        <v>511</v>
      </c>
      <c r="C252" s="99"/>
      <c r="D252" s="95"/>
      <c r="E252" s="132" t="s">
        <v>673</v>
      </c>
      <c r="F252" s="158"/>
      <c r="G252" s="140">
        <f t="shared" si="12"/>
        <v>0</v>
      </c>
      <c r="H252" s="83"/>
    </row>
    <row r="253" spans="2:8" ht="14.25" customHeight="1" x14ac:dyDescent="0.2">
      <c r="B253" s="108" t="s">
        <v>512</v>
      </c>
      <c r="C253" s="99">
        <v>210000700</v>
      </c>
      <c r="D253" s="95"/>
      <c r="E253" s="108" t="s">
        <v>674</v>
      </c>
      <c r="F253" s="141">
        <f>SUM(F254:F257)</f>
        <v>0</v>
      </c>
      <c r="G253" s="141">
        <f t="shared" si="12"/>
        <v>0</v>
      </c>
      <c r="H253" s="83"/>
    </row>
    <row r="254" spans="2:8" ht="14.25" customHeight="1" x14ac:dyDescent="0.2">
      <c r="B254" s="108" t="s">
        <v>513</v>
      </c>
      <c r="C254" s="99"/>
      <c r="D254" s="95"/>
      <c r="E254" s="132" t="s">
        <v>695</v>
      </c>
      <c r="F254" s="158"/>
      <c r="G254" s="140">
        <f t="shared" si="12"/>
        <v>0</v>
      </c>
      <c r="H254" s="83"/>
    </row>
    <row r="255" spans="2:8" ht="14.25" customHeight="1" x14ac:dyDescent="0.2">
      <c r="B255" s="108" t="s">
        <v>514</v>
      </c>
      <c r="C255" s="99"/>
      <c r="D255" s="95"/>
      <c r="E255" s="132" t="s">
        <v>696</v>
      </c>
      <c r="F255" s="158"/>
      <c r="G255" s="140">
        <f t="shared" si="12"/>
        <v>0</v>
      </c>
      <c r="H255" s="83"/>
    </row>
    <row r="256" spans="2:8" ht="14.25" customHeight="1" x14ac:dyDescent="0.2">
      <c r="B256" s="108" t="s">
        <v>515</v>
      </c>
      <c r="C256" s="99"/>
      <c r="D256" s="95"/>
      <c r="E256" s="132" t="s">
        <v>697</v>
      </c>
      <c r="F256" s="158"/>
      <c r="G256" s="140">
        <f t="shared" si="12"/>
        <v>0</v>
      </c>
      <c r="H256" s="83"/>
    </row>
    <row r="257" spans="2:8" ht="14.25" customHeight="1" x14ac:dyDescent="0.2">
      <c r="B257" s="108" t="s">
        <v>516</v>
      </c>
      <c r="C257" s="99">
        <v>210000800</v>
      </c>
      <c r="D257" s="95"/>
      <c r="E257" s="132" t="s">
        <v>675</v>
      </c>
      <c r="F257" s="158"/>
      <c r="G257" s="140">
        <f t="shared" si="12"/>
        <v>0</v>
      </c>
      <c r="H257" s="83"/>
    </row>
    <row r="258" spans="2:8" ht="14.25" customHeight="1" x14ac:dyDescent="0.2">
      <c r="B258" s="108" t="s">
        <v>517</v>
      </c>
      <c r="C258" s="106"/>
      <c r="D258" s="95"/>
      <c r="E258" s="108" t="s">
        <v>676</v>
      </c>
      <c r="F258" s="141">
        <f>SUM(F259:F261)</f>
        <v>0</v>
      </c>
      <c r="G258" s="141">
        <f t="shared" si="12"/>
        <v>0</v>
      </c>
      <c r="H258" s="83"/>
    </row>
    <row r="259" spans="2:8" ht="14.25" customHeight="1" x14ac:dyDescent="0.2">
      <c r="B259" s="108" t="s">
        <v>518</v>
      </c>
      <c r="C259" s="106"/>
      <c r="D259" s="95"/>
      <c r="E259" s="132" t="s">
        <v>693</v>
      </c>
      <c r="F259" s="158"/>
      <c r="G259" s="140">
        <f t="shared" si="12"/>
        <v>0</v>
      </c>
      <c r="H259" s="83"/>
    </row>
    <row r="260" spans="2:8" ht="14.25" customHeight="1" x14ac:dyDescent="0.2">
      <c r="B260" s="108" t="s">
        <v>519</v>
      </c>
      <c r="C260" s="99"/>
      <c r="D260" s="95"/>
      <c r="E260" s="132" t="s">
        <v>694</v>
      </c>
      <c r="F260" s="158"/>
      <c r="G260" s="140">
        <f t="shared" si="12"/>
        <v>0</v>
      </c>
      <c r="H260" s="83"/>
    </row>
    <row r="261" spans="2:8" ht="14.25" customHeight="1" x14ac:dyDescent="0.2">
      <c r="B261" s="106" t="s">
        <v>520</v>
      </c>
      <c r="C261" s="106"/>
      <c r="D261" s="95"/>
      <c r="E261" s="132" t="s">
        <v>677</v>
      </c>
      <c r="F261" s="158"/>
      <c r="G261" s="140">
        <f t="shared" si="12"/>
        <v>0</v>
      </c>
      <c r="H261" s="83"/>
    </row>
    <row r="262" spans="2:8" ht="14.25" customHeight="1" x14ac:dyDescent="0.2">
      <c r="B262" s="105"/>
      <c r="C262" s="103"/>
      <c r="D262" s="110"/>
      <c r="E262" s="109"/>
      <c r="F262" s="142"/>
      <c r="G262" s="142"/>
      <c r="H262" s="86"/>
    </row>
    <row r="263" spans="2:8" ht="14.25" customHeight="1" x14ac:dyDescent="0.2">
      <c r="B263" s="106" t="s">
        <v>521</v>
      </c>
      <c r="C263" s="106">
        <v>211000000</v>
      </c>
      <c r="D263" s="106" t="s">
        <v>522</v>
      </c>
      <c r="E263" s="121" t="s">
        <v>79</v>
      </c>
      <c r="F263" s="160">
        <f>F172+F209+F217+F219+F224+F226+F234+F236+F240+F244+F248</f>
        <v>0</v>
      </c>
      <c r="G263" s="160">
        <f>F263*ExchangeRateFDS</f>
        <v>0</v>
      </c>
      <c r="H263" s="83">
        <f>IF($F$263=0,0,F263/$F$263)</f>
        <v>0</v>
      </c>
    </row>
    <row r="264" spans="2:8" ht="14.25" customHeight="1" x14ac:dyDescent="0.2">
      <c r="B264" s="109"/>
      <c r="C264" s="109"/>
      <c r="D264" s="109"/>
      <c r="E264" s="126"/>
      <c r="F264" s="142"/>
      <c r="G264" s="142"/>
      <c r="H264" s="86"/>
    </row>
    <row r="265" spans="2:8" ht="14.25" customHeight="1" x14ac:dyDescent="0.2">
      <c r="B265" s="133" t="s">
        <v>523</v>
      </c>
      <c r="C265" s="133"/>
      <c r="D265" s="133"/>
      <c r="E265" s="134" t="s">
        <v>678</v>
      </c>
      <c r="F265" s="162">
        <f>F168-F263</f>
        <v>0</v>
      </c>
      <c r="G265" s="162">
        <f>F265*ExchangeRateFDS</f>
        <v>0</v>
      </c>
      <c r="H265" s="87"/>
    </row>
    <row r="266" spans="2:8" x14ac:dyDescent="0.2">
      <c r="B266" s="63"/>
      <c r="C266" s="63"/>
      <c r="D266" s="64"/>
    </row>
    <row r="267" spans="2:8" x14ac:dyDescent="0.2">
      <c r="B267" s="63"/>
      <c r="C267" s="63"/>
      <c r="D267" s="63"/>
    </row>
    <row r="268" spans="2:8" x14ac:dyDescent="0.2">
      <c r="B268" s="63"/>
      <c r="C268" s="63"/>
      <c r="D268" s="65"/>
    </row>
    <row r="269" spans="2:8" x14ac:dyDescent="0.2">
      <c r="B269" s="63"/>
      <c r="C269" s="63"/>
      <c r="D269" s="65"/>
    </row>
    <row r="270" spans="2:8" x14ac:dyDescent="0.2">
      <c r="B270" s="63"/>
      <c r="C270" s="63"/>
    </row>
    <row r="271" spans="2:8" x14ac:dyDescent="0.2">
      <c r="B271" s="63"/>
      <c r="C271" s="63"/>
    </row>
    <row r="272" spans="2:8" x14ac:dyDescent="0.2">
      <c r="B272" s="63"/>
      <c r="C272" s="63"/>
    </row>
    <row r="273" spans="2:3" x14ac:dyDescent="0.2">
      <c r="B273" s="63"/>
      <c r="C273" s="63"/>
    </row>
    <row r="274" spans="2:3" x14ac:dyDescent="0.2">
      <c r="B274" s="63"/>
      <c r="C274" s="63"/>
    </row>
    <row r="275" spans="2:3" x14ac:dyDescent="0.2">
      <c r="B275" s="63"/>
      <c r="C275" s="63"/>
    </row>
    <row r="276" spans="2:3" x14ac:dyDescent="0.2">
      <c r="B276" s="63"/>
      <c r="C276" s="63"/>
    </row>
    <row r="277" spans="2:3" x14ac:dyDescent="0.2">
      <c r="B277" s="63"/>
      <c r="C277" s="63"/>
    </row>
    <row r="278" spans="2:3" x14ac:dyDescent="0.2">
      <c r="B278" s="63"/>
      <c r="C278" s="63"/>
    </row>
    <row r="279" spans="2:3" x14ac:dyDescent="0.2">
      <c r="B279" s="63"/>
      <c r="C279" s="63"/>
    </row>
    <row r="280" spans="2:3" x14ac:dyDescent="0.2">
      <c r="B280" s="63"/>
      <c r="C280" s="63"/>
    </row>
    <row r="281" spans="2:3" x14ac:dyDescent="0.2">
      <c r="B281" s="63"/>
      <c r="C281" s="63"/>
    </row>
    <row r="282" spans="2:3" x14ac:dyDescent="0.2">
      <c r="B282" s="63"/>
      <c r="C282" s="63"/>
    </row>
    <row r="283" spans="2:3" x14ac:dyDescent="0.2">
      <c r="B283" s="63"/>
      <c r="C283" s="63"/>
    </row>
    <row r="284" spans="2:3" x14ac:dyDescent="0.2">
      <c r="B284" s="63"/>
      <c r="C284" s="63"/>
    </row>
    <row r="285" spans="2:3" x14ac:dyDescent="0.2">
      <c r="B285" s="63"/>
      <c r="C285" s="63"/>
    </row>
    <row r="286" spans="2:3" x14ac:dyDescent="0.2">
      <c r="B286" s="63"/>
      <c r="C286" s="63"/>
    </row>
    <row r="287" spans="2:3" x14ac:dyDescent="0.2">
      <c r="B287" s="63"/>
      <c r="C287" s="63"/>
    </row>
    <row r="288" spans="2:3" x14ac:dyDescent="0.2">
      <c r="B288" s="63"/>
      <c r="C288" s="63"/>
    </row>
    <row r="289" spans="2:3" x14ac:dyDescent="0.2">
      <c r="B289" s="63"/>
      <c r="C289" s="63"/>
    </row>
    <row r="290" spans="2:3" x14ac:dyDescent="0.2">
      <c r="B290" s="63"/>
      <c r="C290" s="63"/>
    </row>
    <row r="291" spans="2:3" x14ac:dyDescent="0.2">
      <c r="B291" s="63"/>
      <c r="C291" s="63"/>
    </row>
    <row r="292" spans="2:3" x14ac:dyDescent="0.2">
      <c r="B292" s="63"/>
      <c r="C292" s="63"/>
    </row>
    <row r="293" spans="2:3" x14ac:dyDescent="0.2">
      <c r="B293" s="63"/>
      <c r="C293" s="63"/>
    </row>
    <row r="294" spans="2:3" x14ac:dyDescent="0.2">
      <c r="B294" s="63"/>
      <c r="C294" s="63"/>
    </row>
    <row r="295" spans="2:3" x14ac:dyDescent="0.2">
      <c r="B295" s="63"/>
      <c r="C295" s="63"/>
    </row>
    <row r="296" spans="2:3" x14ac:dyDescent="0.2">
      <c r="B296" s="63"/>
      <c r="C296" s="63"/>
    </row>
    <row r="297" spans="2:3" x14ac:dyDescent="0.2">
      <c r="B297" s="63"/>
      <c r="C297" s="63"/>
    </row>
    <row r="298" spans="2:3" x14ac:dyDescent="0.2">
      <c r="B298" s="63"/>
      <c r="C298" s="63"/>
    </row>
    <row r="299" spans="2:3" x14ac:dyDescent="0.2">
      <c r="B299" s="63"/>
      <c r="C299" s="63"/>
    </row>
    <row r="300" spans="2:3" x14ac:dyDescent="0.2">
      <c r="B300" s="63"/>
      <c r="C300" s="63"/>
    </row>
    <row r="301" spans="2:3" x14ac:dyDescent="0.2">
      <c r="B301" s="63"/>
      <c r="C301" s="63"/>
    </row>
    <row r="302" spans="2:3" x14ac:dyDescent="0.2">
      <c r="B302" s="63"/>
      <c r="C302" s="63"/>
    </row>
    <row r="303" spans="2:3" x14ac:dyDescent="0.2">
      <c r="B303" s="63"/>
      <c r="C303" s="63"/>
    </row>
    <row r="304" spans="2:3" x14ac:dyDescent="0.2">
      <c r="B304" s="63"/>
      <c r="C304" s="63"/>
    </row>
    <row r="305" spans="2:3" x14ac:dyDescent="0.2">
      <c r="B305" s="63"/>
      <c r="C305" s="63"/>
    </row>
    <row r="306" spans="2:3" x14ac:dyDescent="0.2">
      <c r="B306" s="63"/>
      <c r="C306" s="63"/>
    </row>
    <row r="307" spans="2:3" x14ac:dyDescent="0.2">
      <c r="B307" s="63"/>
      <c r="C307" s="63"/>
    </row>
    <row r="308" spans="2:3" x14ac:dyDescent="0.2">
      <c r="B308" s="63"/>
      <c r="C308" s="63"/>
    </row>
  </sheetData>
  <pageMargins left="0.7" right="0.7" top="0.75" bottom="0.75" header="0.3" footer="0.3"/>
  <pageSetup paperSize="9" orientation="portrait" verticalDpi="0" r:id="rId1"/>
  <ignoredErrors>
    <ignoredError sqref="F39 F71 F76 F81 F122 F128 F145 F23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ma Document" ma:contentTypeID="0x0101003951D1F36BC944E987AD610ADE6A10C300C61021B14ACC904B85E5051915CA0D18" ma:contentTypeVersion="4" ma:contentTypeDescription="Ein neues Dokument erstellen." ma:contentTypeScope="" ma:versionID="6086afd226a7356db4ba16c3065f7a0f">
  <xsd:schema xmlns:xsd="http://www.w3.org/2001/XMLSchema" xmlns:xs="http://www.w3.org/2001/XMLSchema" xmlns:p="http://schemas.microsoft.com/office/2006/metadata/properties" xmlns:ns2="a13ce8e2-0bfa-4ae3-b62f-afeb61f48330" xmlns:ns3="http://schemas.microsoft.com/sharepoint/v3/fields" xmlns:ns4="1AB9BBCC-83C6-4736-B39B-ABA04A32D413" xmlns:ns5="1ab9bbcc-83c6-4736-b39b-aba04a32d413" targetNamespace="http://schemas.microsoft.com/office/2006/metadata/properties" ma:root="true" ma:fieldsID="e9001ebc680aff0c367f099d37148e28" ns2:_="" ns3:_="" ns4:_="" ns5:_="">
    <xsd:import namespace="a13ce8e2-0bfa-4ae3-b62f-afeb61f48330"/>
    <xsd:import namespace="http://schemas.microsoft.com/sharepoint/v3/fields"/>
    <xsd:import namespace="1AB9BBCC-83C6-4736-B39B-ABA04A32D413"/>
    <xsd:import namespace="1ab9bbcc-83c6-4736-b39b-aba04a32d4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opic_Note" minOccurs="0"/>
                <xsd:element ref="ns3:OU_Note" minOccurs="0"/>
                <xsd:element ref="ns3:OSP_Note" minOccurs="0"/>
                <xsd:element ref="ns4:RetentionPeriod" minOccurs="0"/>
                <xsd:element ref="ns5:SeqenceNumber" minOccurs="0"/>
                <xsd:element ref="ns5:AgendaItemGUID" minOccurs="0"/>
                <xsd:element ref="ns5:ToBeArchived" minOccurs="0"/>
                <xsd:element ref="ns4:DocumentDate"/>
                <xsd:element ref="ns5:Bearbeiten_x0020_durch" minOccurs="0"/>
                <xsd:element ref="ns5:erledig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ce8e2-0bfa-4ae3-b62f-afeb61f4833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opic_Note" ma:index="14" nillable="true" ma:taxonomy="true" ma:internalName="Topic_Note" ma:taxonomyFieldName="Topic" ma:displayName="Thema" ma:readOnly="false" ma:default="" ma:fieldId="{a64374eb-6e28-4d6b-ae22-c24ecbfd0ec3}" ma:sspId="27609f53-2d13-42be-a2b4-fd8d7f3f64db" ma:termSetId="7b4b023d-5e9a-475b-a148-dfe01b6a8d0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U_Note" ma:index="16" nillable="true" ma:taxonomy="true" ma:internalName="OU_Note" ma:taxonomyFieldName="OU" ma:displayName="Organisationseinheit" ma:readOnly="false" ma:default="2;#Fachgebiet Risikomanagement|f7725cee-5d8f-4516-8102-0acd7d3144b7" ma:fieldId="{fcb30f0d-baee-4a7e-876f-d65b0367c7a8}" ma:sspId="27609f53-2d13-42be-a2b4-fd8d7f3f64db" ma:termSetId="2e7da289-48a2-42d8-b875-47a1903a1d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P_Note" ma:index="18" nillable="true" ma:taxonomy="true" ma:internalName="OSP_Note" ma:taxonomyFieldName="OSP" ma:displayName="Ordnungssystemposition" ma:readOnly="false" ma:fieldId="{47fc1aad-a32f-4b87-b398-8d261b0da966}" ma:sspId="27609f53-2d13-42be-a2b4-fd8d7f3f64db" ma:termSetId="6eefd7ee-d6f6-47de-bb49-f1d34202032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9BBCC-83C6-4736-B39B-ABA04A32D413" elementFormDefault="qualified">
    <xsd:import namespace="http://schemas.microsoft.com/office/2006/documentManagement/types"/>
    <xsd:import namespace="http://schemas.microsoft.com/office/infopath/2007/PartnerControls"/>
    <xsd:element name="RetentionPeriod" ma:index="19" nillable="true" ma:displayName="Aufbewahrungsfrist" ma:description="Aufbewahrungsfrist des Dossiers" ma:internalName="RetentionPeriod" ma:readOnly="false">
      <xsd:simpleType>
        <xsd:restriction base="dms:Text"/>
      </xsd:simpleType>
    </xsd:element>
    <xsd:element name="DocumentDate" ma:index="23" ma:displayName="Datum" ma:default="[today]" ma:description="Dokumentendatum" ma:format="DateOnly" ma:internalName="Documen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9bbcc-83c6-4736-b39b-aba04a32d413" elementFormDefault="qualified">
    <xsd:import namespace="http://schemas.microsoft.com/office/2006/documentManagement/types"/>
    <xsd:import namespace="http://schemas.microsoft.com/office/infopath/2007/PartnerControls"/>
    <xsd:element name="SeqenceNumber" ma:index="20" nillable="true" ma:displayName="Reihenfolge Nummer" ma:internalName="SeqenceNumber" ma:readOnly="false">
      <xsd:simpleType>
        <xsd:restriction base="dms:Unknown"/>
      </xsd:simpleType>
    </xsd:element>
    <xsd:element name="AgendaItemGUID" ma:index="21" nillable="true" ma:displayName="Traktandum GUID" ma:internalName="AgendaItemGUID" ma:readOnly="false">
      <xsd:simpleType>
        <xsd:restriction base="dms:Text"/>
      </xsd:simpleType>
    </xsd:element>
    <xsd:element name="ToBeArchived" ma:index="22" nillable="true" ma:displayName="Archivwürdig" ma:description="Soll das Dossier archiviert werden" ma:internalName="ToBeArchived" ma:readOnly="false">
      <xsd:simpleType>
        <xsd:restriction base="dms:Text"/>
      </xsd:simpleType>
    </xsd:element>
    <xsd:element name="Bearbeiten_x0020_durch" ma:index="24" nillable="true" ma:displayName="Bearbeiten durch" ma:description="BMA/ROR" ma:list="UserInfo" ma:SharePointGroup="0" ma:internalName="Bearbeiten_x0020_durch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ledigt" ma:index="25" nillable="true" ma:displayName="erledigt" ma:default="0" ma:internalName="erledig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BeArchived xmlns="1ab9bbcc-83c6-4736-b39b-aba04a32d413">Nein</ToBeArchived>
    <Topic_Note xmlns="http://schemas.microsoft.com/sharepoint/v3/fields">
      <Terms xmlns="http://schemas.microsoft.com/office/infopath/2007/PartnerControls"/>
    </Topic_Note>
    <OSP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4-02.9 Verschiedenes</TermName>
          <TermId xmlns="http://schemas.microsoft.com/office/infopath/2007/PartnerControls">b7add63a-7a8a-4b8a-bfff-6c9ce2cbce07</TermId>
        </TermInfo>
      </Terms>
    </OSP_Note>
    <_dlc_DocId xmlns="a13ce8e2-0bfa-4ae3-b62f-afeb61f48330">6005-T-6-111891</_dlc_DocId>
    <SeqenceNumber xmlns="1ab9bbcc-83c6-4736-b39b-aba04a32d413" xsi:nil="true"/>
    <Bearbeiten_x0020_durch xmlns="1ab9bbcc-83c6-4736-b39b-aba04a32d413">
      <UserInfo>
        <DisplayName/>
        <AccountId xsi:nil="true"/>
        <AccountType/>
      </UserInfo>
    </Bearbeiten_x0020_durch>
    <OU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Fachgebiet Risikomanagement</TermName>
          <TermId xmlns="http://schemas.microsoft.com/office/infopath/2007/PartnerControls">f7725cee-5d8f-4516-8102-0acd7d3144b7</TermId>
        </TermInfo>
      </Terms>
    </OU_Note>
    <RetentionPeriod xmlns="1AB9BBCC-83C6-4736-B39B-ABA04A32D413">15</RetentionPeriod>
    <AgendaItemGUID xmlns="1ab9bbcc-83c6-4736-b39b-aba04a32d413" xsi:nil="true"/>
    <erledigt xmlns="1ab9bbcc-83c6-4736-b39b-aba04a32d413">false</erledigt>
    <DocumentDate xmlns="1AB9BBCC-83C6-4736-B39B-ABA04A32D413">2024-10-14T22:00:00+00:00</DocumentDate>
    <_dlc_DocIdUrl xmlns="a13ce8e2-0bfa-4ae3-b62f-afeb61f48330">
      <Url>https://dok.finma.ch/sites/6005-T/_layouts/15/DocIdRedir.aspx?ID=6005-T-6-111891</Url>
      <Description>6005-T-6-111891</Description>
    </_dlc_DocIdUrl>
  </documentManagement>
</p:properties>
</file>

<file path=customXml/itemProps1.xml><?xml version="1.0" encoding="utf-8"?>
<ds:datastoreItem xmlns:ds="http://schemas.openxmlformats.org/officeDocument/2006/customXml" ds:itemID="{4EEB1E34-1B92-40BD-96C3-E6BA167DD334}"/>
</file>

<file path=customXml/itemProps2.xml><?xml version="1.0" encoding="utf-8"?>
<ds:datastoreItem xmlns:ds="http://schemas.openxmlformats.org/officeDocument/2006/customXml" ds:itemID="{39DB4E2B-4C0C-4DBA-8A4B-755138CEF38A}"/>
</file>

<file path=customXml/itemProps3.xml><?xml version="1.0" encoding="utf-8"?>
<ds:datastoreItem xmlns:ds="http://schemas.openxmlformats.org/officeDocument/2006/customXml" ds:itemID="{54C08B3A-96B6-4B4A-8569-F8E2896DED0A}"/>
</file>

<file path=customXml/itemProps4.xml><?xml version="1.0" encoding="utf-8"?>
<ds:datastoreItem xmlns:ds="http://schemas.openxmlformats.org/officeDocument/2006/customXml" ds:itemID="{8F7FABC8-72BB-4878-BFC4-6668C17BE30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Fundamental_Data</vt:lpstr>
      <vt:lpstr>SST Balance Sheet</vt:lpstr>
      <vt:lpstr>ExchangeRateFDS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2024-10-28T06:49:03Z</dcterms:created>
  <dcterms:modified xsi:type="dcterms:W3CDTF">2024-10-28T06:49:08Z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/>
  </property>
  <property fmtid="{D5CDD505-2E9C-101B-9397-08002B2CF9AE}" pid="3" name="ContentTypeId">
    <vt:lpwstr>0x0101003951D1F36BC944E987AD610ADE6A10C300C61021B14ACC904B85E5051915CA0D18</vt:lpwstr>
  </property>
  <property fmtid="{D5CDD505-2E9C-101B-9397-08002B2CF9AE}" pid="4" name="OSP">
    <vt:lpwstr>19;#4-02.9 Verschiedenes|b7add63a-7a8a-4b8a-bfff-6c9ce2cbce07</vt:lpwstr>
  </property>
  <property fmtid="{D5CDD505-2E9C-101B-9397-08002B2CF9AE}" pid="5" name="OU">
    <vt:lpwstr>2;#Fachgebiet Risikomanagement|f7725cee-5d8f-4516-8102-0acd7d3144b7</vt:lpwstr>
  </property>
  <property fmtid="{D5CDD505-2E9C-101B-9397-08002B2CF9AE}" pid="6" name="_dlc_DocIdItemGuid">
    <vt:lpwstr>876dc34b-92df-451e-882f-d9947dc4f7ad</vt:lpwstr>
  </property>
  <property fmtid="{D5CDD505-2E9C-101B-9397-08002B2CF9AE}" pid="7" name="DossierStatus_Note">
    <vt:lpwstr/>
  </property>
</Properties>
</file>