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defaultThemeVersion="124226"/>
  <mc:AlternateContent xmlns:mc="http://schemas.openxmlformats.org/markup-compatibility/2006">
    <mc:Choice Requires="x15">
      <x15ac:absPath xmlns:x15ac="http://schemas.microsoft.com/office/spreadsheetml/2010/11/ac" url="https://dok.finma.ch/sites/4002-T/Dossiers/03_Risikomanagement B-RIM/0302_B-LOA/Liquidity/LCR/"/>
    </mc:Choice>
  </mc:AlternateContent>
  <xr:revisionPtr revIDLastSave="0" documentId="13_ncr:1_{95EE7D0A-EE5D-4C32-A939-3FB5EFCCEBD9}" xr6:coauthVersionLast="47" xr6:coauthVersionMax="47" xr10:uidLastSave="{00000000-0000-0000-0000-000000000000}"/>
  <bookViews>
    <workbookView xWindow="-110" yWindow="-110" windowWidth="19420" windowHeight="11760" tabRatio="697" xr2:uid="{00000000-000D-0000-FFFF-FFFF00000000}"/>
  </bookViews>
  <sheets>
    <sheet name="LCR_GO01_A.MELD" sheetId="1" r:id="rId1"/>
  </sheets>
  <definedNames>
    <definedName name="Currency_table">#REF!</definedName>
    <definedName name="ISOCODE">#REF!</definedName>
    <definedName name="_xlnm.Print_Area" localSheetId="0">LCR_GO01_A.MELD!$B$6:$N$565</definedName>
    <definedName name="_xlnm.Print_Titles" localSheetId="0">LCR_GO01_A.MELD!$1:$5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88" i="1" l="1"/>
  <c r="AO278" i="1"/>
  <c r="AO275" i="1"/>
  <c r="AO189" i="1"/>
  <c r="AO177" i="1"/>
  <c r="AO169" i="1"/>
  <c r="AO161" i="1"/>
  <c r="AO151" i="1"/>
  <c r="AO125" i="1"/>
  <c r="AO43" i="1"/>
  <c r="AO39" i="1"/>
  <c r="AO33" i="1"/>
  <c r="AO15" i="1"/>
  <c r="AK552" i="1"/>
  <c r="AF54" i="1" s="1"/>
  <c r="AJ552" i="1"/>
  <c r="AK551" i="1"/>
  <c r="AJ551" i="1"/>
  <c r="AF48" i="1" s="1"/>
  <c r="AK550" i="1"/>
  <c r="AJ550" i="1"/>
  <c r="AF546" i="1"/>
  <c r="AB546" i="1"/>
  <c r="AB543" i="1"/>
  <c r="AB540" i="1"/>
  <c r="AB537" i="1"/>
  <c r="AF534" i="1"/>
  <c r="AF531" i="1"/>
  <c r="AB531" i="1"/>
  <c r="AB528" i="1"/>
  <c r="AB525" i="1"/>
  <c r="AF522" i="1"/>
  <c r="AF519" i="1"/>
  <c r="AF516" i="1"/>
  <c r="AB516" i="1"/>
  <c r="AB513" i="1"/>
  <c r="AF510" i="1"/>
  <c r="AF507" i="1"/>
  <c r="AF504" i="1"/>
  <c r="AF501" i="1"/>
  <c r="AB501" i="1"/>
  <c r="AF497" i="1"/>
  <c r="AB497" i="1"/>
  <c r="AB494" i="1"/>
  <c r="AB491" i="1"/>
  <c r="AB488" i="1"/>
  <c r="AF485" i="1"/>
  <c r="AF482" i="1"/>
  <c r="AB482" i="1"/>
  <c r="AB479" i="1"/>
  <c r="AB476" i="1"/>
  <c r="AF473" i="1"/>
  <c r="AF470" i="1"/>
  <c r="AF461" i="1"/>
  <c r="AF458" i="1"/>
  <c r="AB438" i="1"/>
  <c r="AB435" i="1"/>
  <c r="AB434" i="1"/>
  <c r="AB424" i="1"/>
  <c r="AB419" i="1"/>
  <c r="AB418" i="1"/>
  <c r="AB413" i="1"/>
  <c r="AB411" i="1"/>
  <c r="Z314" i="1" s="1"/>
  <c r="AB408" i="1"/>
  <c r="Z311" i="1" s="1"/>
  <c r="AB405" i="1"/>
  <c r="Z308" i="1" s="1"/>
  <c r="AB404" i="1"/>
  <c r="AB395" i="1"/>
  <c r="AB394" i="1"/>
  <c r="AB393" i="1"/>
  <c r="AB392" i="1"/>
  <c r="AB391" i="1"/>
  <c r="AB390" i="1"/>
  <c r="AB389" i="1"/>
  <c r="AB388" i="1"/>
  <c r="AB387" i="1"/>
  <c r="AB386" i="1"/>
  <c r="AB385" i="1"/>
  <c r="AB384" i="1"/>
  <c r="AB383" i="1"/>
  <c r="AB379" i="1"/>
  <c r="AB376" i="1"/>
  <c r="AB373" i="1"/>
  <c r="AB350" i="1"/>
  <c r="AB349" i="1"/>
  <c r="AB348" i="1"/>
  <c r="AB347" i="1"/>
  <c r="AB346" i="1"/>
  <c r="AB345" i="1"/>
  <c r="AB344" i="1"/>
  <c r="AB343" i="1"/>
  <c r="AB342" i="1"/>
  <c r="AB338" i="1"/>
  <c r="AB335" i="1"/>
  <c r="AB331" i="1"/>
  <c r="AB328" i="1"/>
  <c r="AB324" i="1"/>
  <c r="AB321" i="1"/>
  <c r="AF304" i="1"/>
  <c r="AB299" i="1"/>
  <c r="AB296" i="1"/>
  <c r="AB293" i="1"/>
  <c r="AB288" i="1"/>
  <c r="AB284" i="1"/>
  <c r="AB283" i="1"/>
  <c r="AB280" i="1"/>
  <c r="AB278" i="1"/>
  <c r="AB275" i="1"/>
  <c r="AB271" i="1"/>
  <c r="AB270" i="1"/>
  <c r="AB269" i="1"/>
  <c r="AB268" i="1"/>
  <c r="AB267" i="1"/>
  <c r="AB265" i="1"/>
  <c r="AB264" i="1"/>
  <c r="AB263" i="1"/>
  <c r="AB261" i="1"/>
  <c r="AB260" i="1"/>
  <c r="AB259" i="1"/>
  <c r="AB258" i="1"/>
  <c r="AB257" i="1"/>
  <c r="AB255" i="1"/>
  <c r="AB254" i="1"/>
  <c r="AB246" i="1"/>
  <c r="AB245" i="1"/>
  <c r="AB241" i="1"/>
  <c r="AB240" i="1"/>
  <c r="AB232" i="1"/>
  <c r="AB231" i="1"/>
  <c r="AB223" i="1"/>
  <c r="AB222" i="1"/>
  <c r="AB221" i="1"/>
  <c r="AB214" i="1"/>
  <c r="AB213" i="1"/>
  <c r="AB212" i="1"/>
  <c r="AB207" i="1"/>
  <c r="AB204" i="1"/>
  <c r="AB203" i="1"/>
  <c r="AB202" i="1"/>
  <c r="AB201" i="1"/>
  <c r="AB196" i="1"/>
  <c r="AB195" i="1"/>
  <c r="AB189" i="1"/>
  <c r="AB187" i="1"/>
  <c r="AB185" i="1"/>
  <c r="AB182" i="1"/>
  <c r="AB177" i="1"/>
  <c r="AB176" i="1"/>
  <c r="AB175" i="1"/>
  <c r="AB173" i="1"/>
  <c r="AB169" i="1"/>
  <c r="AB168" i="1"/>
  <c r="AB167" i="1"/>
  <c r="AB165" i="1"/>
  <c r="AB161" i="1"/>
  <c r="AB160" i="1"/>
  <c r="AB159" i="1"/>
  <c r="AB157" i="1"/>
  <c r="AB151" i="1"/>
  <c r="AB150" i="1"/>
  <c r="AB149" i="1"/>
  <c r="AB148" i="1"/>
  <c r="AB146" i="1"/>
  <c r="AB143" i="1"/>
  <c r="AB142" i="1"/>
  <c r="AB140" i="1"/>
  <c r="AB129" i="1"/>
  <c r="AB127" i="1"/>
  <c r="AB125" i="1"/>
  <c r="AB124" i="1"/>
  <c r="AB123" i="1"/>
  <c r="AB122" i="1"/>
  <c r="AB120" i="1"/>
  <c r="AB117" i="1"/>
  <c r="AB116" i="1"/>
  <c r="AB114" i="1"/>
  <c r="AB54" i="1"/>
  <c r="AB47" i="1"/>
  <c r="AB46" i="1"/>
  <c r="AB45" i="1"/>
  <c r="AB43" i="1"/>
  <c r="AB42" i="1"/>
  <c r="AB41" i="1"/>
  <c r="AB39" i="1"/>
  <c r="AB38" i="1"/>
  <c r="AB37" i="1"/>
  <c r="AB36" i="1"/>
  <c r="AB35" i="1"/>
  <c r="AB34" i="1"/>
  <c r="AB33" i="1"/>
  <c r="AF25" i="1"/>
  <c r="AB24" i="1"/>
  <c r="AB23" i="1"/>
  <c r="AB19" i="1"/>
  <c r="AB18" i="1"/>
  <c r="AB17" i="1"/>
  <c r="AB16" i="1"/>
  <c r="AB15" i="1"/>
  <c r="AB13" i="1"/>
  <c r="AB11" i="1"/>
  <c r="AB130" i="1" l="1"/>
  <c r="AB443" i="1"/>
  <c r="AF549" i="1"/>
  <c r="AB249" i="1"/>
  <c r="AB351" i="1"/>
  <c r="AF55" i="1"/>
  <c r="AB549" i="1"/>
  <c r="AB398" i="1"/>
  <c r="AF443" i="1" s="1"/>
  <c r="AJ560" i="1" s="1"/>
  <c r="AB429" i="1"/>
  <c r="AB25" i="1"/>
  <c r="Z307" i="1"/>
  <c r="Z317" i="1" s="1"/>
  <c r="AB317" i="1" s="1"/>
  <c r="AF317" i="1" s="1"/>
  <c r="AF318" i="1" s="1"/>
  <c r="AB300" i="1"/>
  <c r="AB217" i="1"/>
  <c r="AB48" i="1"/>
  <c r="AF49" i="1" s="1"/>
  <c r="AJ556" i="1"/>
  <c r="AF26" i="1"/>
  <c r="AF351" i="1" l="1"/>
  <c r="AJ562" i="1" s="1"/>
  <c r="AJ557" i="1"/>
  <c r="AF60" i="1"/>
  <c r="AF61" i="1" s="1"/>
  <c r="AF103" i="1" l="1"/>
  <c r="AJ559" i="1" s="1"/>
  <c r="AF444" i="1"/>
  <c r="AJ561" i="1" s="1"/>
  <c r="AJ563" i="1" s="1"/>
  <c r="AJ558" i="1"/>
  <c r="L586" i="1" l="1"/>
  <c r="L584" i="1"/>
  <c r="L585" i="1" l="1"/>
  <c r="L581" i="1"/>
  <c r="L580" i="1"/>
  <c r="L579" i="1"/>
  <c r="L578" i="1"/>
  <c r="L577" i="1"/>
  <c r="L576" i="1"/>
  <c r="L575" i="1"/>
  <c r="L574" i="1"/>
  <c r="L573" i="1"/>
  <c r="L572" i="1"/>
  <c r="L571" i="1"/>
  <c r="P130" i="1" l="1"/>
  <c r="P217" i="1"/>
  <c r="R151" i="1" l="1"/>
  <c r="S151" i="1"/>
  <c r="S125" i="1"/>
  <c r="R125" i="1"/>
  <c r="P48" i="1" l="1"/>
  <c r="S467" i="1" l="1"/>
  <c r="R467" i="1"/>
  <c r="S464" i="1"/>
  <c r="R464" i="1"/>
  <c r="S455" i="1"/>
  <c r="R455" i="1"/>
  <c r="S452" i="1"/>
  <c r="R452" i="1"/>
  <c r="S370" i="1"/>
  <c r="R370" i="1"/>
  <c r="S369" i="1"/>
  <c r="R369" i="1"/>
  <c r="S368" i="1"/>
  <c r="R368" i="1"/>
  <c r="S367" i="1"/>
  <c r="R367" i="1"/>
  <c r="S365" i="1"/>
  <c r="R365" i="1"/>
  <c r="S364" i="1"/>
  <c r="R364" i="1"/>
  <c r="S363" i="1"/>
  <c r="R363" i="1"/>
  <c r="S362" i="1"/>
  <c r="R362" i="1"/>
  <c r="S361" i="1"/>
  <c r="R361" i="1"/>
  <c r="S288" i="1"/>
  <c r="R288" i="1"/>
  <c r="S278" i="1"/>
  <c r="R278" i="1"/>
  <c r="S275" i="1"/>
  <c r="R275" i="1"/>
  <c r="S237" i="1"/>
  <c r="R237" i="1"/>
  <c r="S236" i="1"/>
  <c r="R236" i="1"/>
  <c r="S234" i="1"/>
  <c r="R234" i="1"/>
  <c r="S233" i="1"/>
  <c r="R233" i="1"/>
  <c r="S230" i="1"/>
  <c r="R230" i="1"/>
  <c r="S229" i="1"/>
  <c r="R229" i="1"/>
  <c r="S190" i="1"/>
  <c r="R190" i="1"/>
  <c r="S189" i="1"/>
  <c r="R189" i="1"/>
  <c r="S177" i="1"/>
  <c r="R177" i="1"/>
  <c r="S169" i="1"/>
  <c r="R169" i="1"/>
  <c r="S161" i="1"/>
  <c r="R161" i="1"/>
  <c r="S66" i="1"/>
  <c r="R66" i="1"/>
  <c r="S62" i="1"/>
  <c r="R62" i="1"/>
  <c r="S61" i="1"/>
  <c r="R61" i="1"/>
  <c r="S43" i="1"/>
  <c r="R43" i="1"/>
  <c r="S39" i="1"/>
  <c r="R39" i="1"/>
  <c r="S33" i="1"/>
  <c r="R33" i="1"/>
  <c r="S15" i="1"/>
  <c r="R15" i="1"/>
  <c r="Q549" i="1" l="1"/>
  <c r="P549" i="1"/>
  <c r="Q398" i="1"/>
  <c r="P398" i="1"/>
  <c r="P300" i="1"/>
  <c r="Q249" i="1"/>
  <c r="P249" i="1"/>
  <c r="P25" i="1" l="1"/>
  <c r="R235" i="1" l="1"/>
  <c r="R466" i="1" l="1"/>
  <c r="R465" i="1"/>
  <c r="P66" i="1" l="1"/>
  <c r="P443" i="1" l="1"/>
  <c r="P429" i="1"/>
  <c r="P351" i="1"/>
  <c r="P317" i="1"/>
  <c r="H83" i="1"/>
  <c r="H85" i="1"/>
  <c r="H87" i="1"/>
  <c r="H89" i="1"/>
  <c r="H91" i="1"/>
  <c r="H93" i="1"/>
  <c r="H95" i="1"/>
  <c r="G102" i="1"/>
  <c r="G71" i="1"/>
  <c r="G286" i="1"/>
  <c r="G338" i="1"/>
  <c r="G335" i="1"/>
  <c r="G331" i="1"/>
  <c r="G328" i="1"/>
  <c r="G264" i="1"/>
  <c r="G263" i="1"/>
  <c r="G337" i="1"/>
  <c r="G336" i="1"/>
  <c r="G330" i="1"/>
  <c r="G329" i="1"/>
  <c r="G562" i="1"/>
  <c r="G561" i="1"/>
  <c r="G560" i="1"/>
  <c r="P62" i="1"/>
  <c r="P61" i="1"/>
  <c r="H543" i="1"/>
  <c r="H534" i="1"/>
  <c r="H531" i="1"/>
  <c r="H528" i="1"/>
  <c r="H525" i="1"/>
  <c r="H519" i="1"/>
  <c r="H507" i="1"/>
  <c r="H494" i="1"/>
  <c r="H485" i="1"/>
  <c r="H482" i="1"/>
  <c r="H479" i="1"/>
  <c r="H476" i="1"/>
  <c r="H470" i="1"/>
  <c r="H458" i="1"/>
  <c r="G440" i="1"/>
  <c r="G421" i="1"/>
  <c r="G415" i="1"/>
  <c r="H389" i="1"/>
  <c r="H373" i="1"/>
  <c r="H365" i="1"/>
  <c r="H364" i="1"/>
  <c r="H363" i="1"/>
  <c r="H362" i="1"/>
  <c r="H361" i="1"/>
  <c r="G299" i="1"/>
  <c r="G222" i="1"/>
  <c r="G223" i="1"/>
  <c r="G221" i="1"/>
  <c r="G214" i="1"/>
  <c r="G198" i="1"/>
  <c r="G197" i="1"/>
  <c r="G188" i="1"/>
  <c r="G187" i="1"/>
  <c r="G186" i="1"/>
  <c r="G185" i="1"/>
  <c r="G182" i="1"/>
  <c r="G176" i="1"/>
  <c r="G175" i="1"/>
  <c r="G173" i="1"/>
  <c r="G168" i="1"/>
  <c r="G167" i="1"/>
  <c r="G165" i="1"/>
  <c r="G159" i="1"/>
  <c r="G160" i="1"/>
  <c r="G157" i="1"/>
  <c r="G128" i="1"/>
  <c r="G126" i="1"/>
  <c r="H81" i="1"/>
  <c r="G74" i="1"/>
  <c r="G343" i="1"/>
  <c r="D794" i="1"/>
  <c r="H229" i="1"/>
  <c r="H546" i="1"/>
  <c r="H540" i="1"/>
  <c r="H537" i="1"/>
  <c r="H522" i="1"/>
  <c r="H516" i="1"/>
  <c r="H513" i="1"/>
  <c r="H510" i="1"/>
  <c r="H504" i="1"/>
  <c r="H501" i="1"/>
  <c r="H497" i="1"/>
  <c r="H491" i="1"/>
  <c r="H488" i="1"/>
  <c r="H473" i="1"/>
  <c r="H467" i="1"/>
  <c r="H464" i="1"/>
  <c r="H461" i="1"/>
  <c r="H455" i="1"/>
  <c r="H452" i="1"/>
  <c r="G438" i="1"/>
  <c r="G435" i="1"/>
  <c r="G428" i="1"/>
  <c r="G419" i="1"/>
  <c r="G418" i="1"/>
  <c r="G413" i="1"/>
  <c r="G405" i="1"/>
  <c r="G404" i="1"/>
  <c r="H395" i="1"/>
  <c r="H392" i="1"/>
  <c r="H386" i="1"/>
  <c r="H383" i="1"/>
  <c r="H379" i="1"/>
  <c r="H376" i="1"/>
  <c r="H370" i="1"/>
  <c r="H367" i="1"/>
  <c r="G349" i="1"/>
  <c r="G348" i="1"/>
  <c r="G347" i="1"/>
  <c r="G346" i="1"/>
  <c r="G345" i="1"/>
  <c r="G344" i="1"/>
  <c r="G342" i="1"/>
  <c r="G324" i="1"/>
  <c r="G321" i="1"/>
  <c r="G314" i="1"/>
  <c r="G311" i="1"/>
  <c r="G308" i="1"/>
  <c r="G307" i="1"/>
  <c r="G304" i="1"/>
  <c r="G296" i="1"/>
  <c r="G293" i="1"/>
  <c r="G292" i="1"/>
  <c r="G288" i="1"/>
  <c r="G284" i="1"/>
  <c r="G283" i="1"/>
  <c r="G280" i="1"/>
  <c r="G278" i="1"/>
  <c r="G275" i="1"/>
  <c r="G271" i="1"/>
  <c r="G270" i="1"/>
  <c r="G269" i="1"/>
  <c r="G268" i="1"/>
  <c r="G267" i="1"/>
  <c r="G265" i="1"/>
  <c r="G261" i="1"/>
  <c r="G260" i="1"/>
  <c r="G259" i="1"/>
  <c r="G258" i="1"/>
  <c r="G257" i="1"/>
  <c r="G255" i="1"/>
  <c r="H246" i="1"/>
  <c r="H245" i="1"/>
  <c r="H241" i="1"/>
  <c r="H240" i="1"/>
  <c r="H236" i="1"/>
  <c r="H233" i="1"/>
  <c r="H232" i="1"/>
  <c r="H231" i="1"/>
  <c r="H230" i="1"/>
  <c r="G213" i="1"/>
  <c r="G212" i="1"/>
  <c r="G211" i="1"/>
  <c r="G207" i="1"/>
  <c r="G204" i="1"/>
  <c r="G203" i="1"/>
  <c r="G202" i="1"/>
  <c r="G201" i="1"/>
  <c r="G196" i="1"/>
  <c r="G195" i="1"/>
  <c r="G189" i="1"/>
  <c r="G190" i="1"/>
  <c r="G183" i="1"/>
  <c r="G177" i="1"/>
  <c r="G169" i="1"/>
  <c r="G161" i="1"/>
  <c r="G151" i="1"/>
  <c r="G150" i="1"/>
  <c r="G149" i="1"/>
  <c r="G148" i="1"/>
  <c r="G146" i="1"/>
  <c r="G143" i="1"/>
  <c r="G142" i="1"/>
  <c r="G140" i="1"/>
  <c r="G129" i="1"/>
  <c r="G127" i="1"/>
  <c r="G125" i="1"/>
  <c r="G124" i="1"/>
  <c r="G123" i="1"/>
  <c r="G122" i="1"/>
  <c r="G120" i="1"/>
  <c r="G117" i="1"/>
  <c r="G116" i="1"/>
  <c r="G114" i="1"/>
  <c r="G73" i="1"/>
  <c r="G72" i="1"/>
  <c r="G4" i="1"/>
  <c r="G791" i="1"/>
  <c r="L2" i="1" s="1"/>
  <c r="D791" i="1"/>
  <c r="L4" i="1"/>
  <c r="D792" i="1" s="1"/>
  <c r="L3" i="1"/>
  <c r="D790" i="1" s="1"/>
  <c r="D79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Gruss Roland</author>
  </authors>
  <commentList>
    <comment ref="L10" authorId="0" shapeId="0" xr:uid="{00000000-0006-0000-0000-000001000000}">
      <text>
        <r>
          <rPr>
            <b/>
            <sz val="9"/>
            <color indexed="81"/>
            <rFont val="Segoe UI"/>
            <family val="2"/>
          </rPr>
          <t>For XML-Reporting:
Please see "Set of aggregated positions from simplified reporting" at the bottom of this form</t>
        </r>
        <r>
          <rPr>
            <sz val="9"/>
            <color indexed="81"/>
            <rFont val="Segoe UI"/>
            <family val="2"/>
          </rPr>
          <t xml:space="preserve">
</t>
        </r>
      </text>
    </comment>
  </commentList>
</comments>
</file>

<file path=xl/sharedStrings.xml><?xml version="1.0" encoding="utf-8"?>
<sst xmlns="http://schemas.openxmlformats.org/spreadsheetml/2006/main" count="811" uniqueCount="446">
  <si>
    <t>LCR</t>
  </si>
  <si>
    <t>D) LCR</t>
  </si>
  <si>
    <t>Col. 01</t>
  </si>
  <si>
    <t>Col. 03</t>
  </si>
  <si>
    <t>Col. 04</t>
  </si>
  <si>
    <t>Col. 05</t>
  </si>
  <si>
    <t>Col. 06</t>
  </si>
  <si>
    <t>Col. 16</t>
  </si>
  <si>
    <t>Col. 17</t>
  </si>
  <si>
    <t>Col. 20</t>
  </si>
  <si>
    <t>Col. 21</t>
  </si>
  <si>
    <t>Col. 22</t>
  </si>
  <si>
    <t>$eod</t>
  </si>
  <si>
    <t>$fid</t>
  </si>
  <si>
    <t>$par</t>
  </si>
  <si>
    <t>currency</t>
  </si>
  <si>
    <t>DKK</t>
  </si>
  <si>
    <t>EUR</t>
  </si>
  <si>
    <t>GBP</t>
  </si>
  <si>
    <t>JPY</t>
  </si>
  <si>
    <t>NOK</t>
  </si>
  <si>
    <t>SEK</t>
  </si>
  <si>
    <t>USD</t>
  </si>
  <si>
    <t>TOT</t>
  </si>
  <si>
    <t>Currency</t>
  </si>
  <si>
    <t>Form</t>
  </si>
  <si>
    <t>Reference date</t>
  </si>
  <si>
    <t>Col. 23</t>
  </si>
  <si>
    <t>Group / Single Entities (without group structure)</t>
  </si>
  <si>
    <t>Amounts in 1'000 CHF</t>
  </si>
  <si>
    <t>Weighted amount</t>
  </si>
  <si>
    <t>Coins and banknotes</t>
  </si>
  <si>
    <t>part of central bank reserves that can be drawn in times of stress</t>
  </si>
  <si>
    <t>issued by sovereigns</t>
  </si>
  <si>
    <t>guaranteed by sovereigns</t>
  </si>
  <si>
    <t>issued or guaranteed by central banks</t>
  </si>
  <si>
    <t>sovereign or central bank debt securities issued in domestic currencies by the sovereign or central bank in the country in which the liquidity risk is being taken or in the bank’s home country</t>
  </si>
  <si>
    <t>Market value</t>
  </si>
  <si>
    <t>issued or guaranteed by MDBs</t>
  </si>
  <si>
    <t>Swiss covered bonds, SNB eligible</t>
  </si>
  <si>
    <t>Swiss covered bonds, not SNB eligible</t>
  </si>
  <si>
    <t xml:space="preserve">Non-financial common equity shares </t>
  </si>
  <si>
    <t>f) Assets, which are SNB repo eligible</t>
  </si>
  <si>
    <t>B) Net cash outflows</t>
  </si>
  <si>
    <t>1) Cash outflows</t>
  </si>
  <si>
    <t>a) Retail deposit run-off</t>
  </si>
  <si>
    <t>Amount</t>
  </si>
  <si>
    <t>in non-transactional and non-relationship accounts</t>
  </si>
  <si>
    <t>Total retail deposits run-off</t>
  </si>
  <si>
    <t>b) Unsecured wholesale funding run-off</t>
  </si>
  <si>
    <t>where entire amount is fully covered by an effective deposit insurance scheme</t>
  </si>
  <si>
    <t>where entire amount is not fully covered by an effective deposit insurance scheme</t>
  </si>
  <si>
    <t>provided by other banks</t>
  </si>
  <si>
    <t>Total unsecured wholesale funding run-off</t>
  </si>
  <si>
    <t>Of the non-operational deposits reported above, amounts that could be considered operational in nature but per the rules text have been excluded from receiving operational deposit treatment due to:</t>
  </si>
  <si>
    <t>correspondent banking activity</t>
  </si>
  <si>
    <t>prime brokerage services</t>
  </si>
  <si>
    <t>c) Secured funding run-off</t>
  </si>
  <si>
    <t>Amount received</t>
  </si>
  <si>
    <t>Market value of extended collateral</t>
  </si>
  <si>
    <t>Total secured wholesale funding run-off</t>
  </si>
  <si>
    <t>d) Additional requirements</t>
  </si>
  <si>
    <t>Derivatives cash outflow</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</si>
  <si>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</si>
  <si>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</si>
  <si>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contracts that allow collateral substitution to non-HQLA assets</t>
  </si>
  <si>
    <t>Loss of funding on ABS and other structured financing instruments issued by the bank, excluding covered bonds</t>
  </si>
  <si>
    <t>debt maturing ≤ 30 days</t>
  </si>
  <si>
    <t>with embedded options in financing arrangements</t>
  </si>
  <si>
    <t>other potential loss of such funding</t>
  </si>
  <si>
    <t>Loss of funding on covered bonds issued by the bank</t>
  </si>
  <si>
    <t>Undrawn committed credit and liquidity facilities to retail and small business customers</t>
  </si>
  <si>
    <t>non-financial corporates</t>
  </si>
  <si>
    <t>sovereigns, central banks, PSEs and MDBs</t>
  </si>
  <si>
    <t>Undrawn committed credit and liquidity facilities provided to banks subject to prudential supervision</t>
  </si>
  <si>
    <t>Undrawn committed credit and liquidity facilities to other legal entities</t>
  </si>
  <si>
    <t>Other contractual obligations to extend funds to</t>
  </si>
  <si>
    <t>financial institutions</t>
  </si>
  <si>
    <t>retail clients</t>
  </si>
  <si>
    <t>small business customers</t>
  </si>
  <si>
    <t>other clients</t>
  </si>
  <si>
    <t>Other contingent funding obligations</t>
  </si>
  <si>
    <t>Non-contractual obligations related to potential liquidity draws from joint ventures or minority investments in entities</t>
  </si>
  <si>
    <t>Unconditionally revocable "uncommitted" credit and liquidity facilities</t>
  </si>
  <si>
    <t>Outstanding debt securities with remaining maturity &gt; 30 days</t>
  </si>
  <si>
    <t>Bank outright short positions covered by a collateralised securities financing transaction</t>
  </si>
  <si>
    <t>Total run-off on other contingent funding obligations</t>
  </si>
  <si>
    <t>Total cash outflows</t>
  </si>
  <si>
    <t>2) Cash inflows</t>
  </si>
  <si>
    <t>a) Secured lending including reverse repo and securities borrowing</t>
  </si>
  <si>
    <t>Amount extended</t>
  </si>
  <si>
    <t>Market value of received collateral</t>
  </si>
  <si>
    <t>Total inflows on reverse repo and securities borrowing transactions</t>
  </si>
  <si>
    <t>b) Other inflows by counterparty</t>
  </si>
  <si>
    <t>operational deposits</t>
  </si>
  <si>
    <t>deposits at the centralised institution of an institutional network that receive 25% run-off</t>
  </si>
  <si>
    <t>all payments on other loans and deposits due in ≤ 30 days</t>
  </si>
  <si>
    <t>Total of other inflows by counterparty</t>
  </si>
  <si>
    <t>c) Other cash inflows</t>
  </si>
  <si>
    <t>Total of other cash inflows</t>
  </si>
  <si>
    <t xml:space="preserve">Total cash inflows before applying the cap </t>
  </si>
  <si>
    <t>Total cash inflows after applying the cap</t>
  </si>
  <si>
    <t>C) Collateral swaps</t>
  </si>
  <si>
    <t>Market value of collateral lent</t>
  </si>
  <si>
    <t>Market value of collateral borrowed</t>
  </si>
  <si>
    <t>Total outflows and total inflows from collateral swaps</t>
  </si>
  <si>
    <t>Total stock of high quality liquid assets plus usage of alternative treatment</t>
  </si>
  <si>
    <t>d) Assets excluded from the stock of HQLA due to operational restrictions</t>
  </si>
  <si>
    <t>issued or guaranteed by PSEs</t>
  </si>
  <si>
    <t>provided by members of the institutional networks of cooperative banks</t>
  </si>
  <si>
    <t>uninsured</t>
  </si>
  <si>
    <t>Increased liquidity needs related to downgrade triggers in derivatives and other financing transactions</t>
  </si>
  <si>
    <t>provided by other financial institutions and other legal entities</t>
  </si>
  <si>
    <t>Validation</t>
  </si>
  <si>
    <t>SGD</t>
  </si>
  <si>
    <t>Non-contractual obligations, of which:</t>
  </si>
  <si>
    <t>Total central bank reserves, of which:</t>
  </si>
  <si>
    <t>Securities with a 0% risk weight, of which:</t>
  </si>
  <si>
    <t xml:space="preserve">issued or guaranteed by BIS, IMF, ECB and European Union or MDBs </t>
  </si>
  <si>
    <t>Positions in rows 4 to 6 which are issued or guaranteed by the Swiss Government or the SNB</t>
  </si>
  <si>
    <t>Amount/
Market value</t>
  </si>
  <si>
    <t>Non-financial corporate bonds, rated AA-</t>
  </si>
  <si>
    <t>Covered bonds, not self-issued, rated AA or better, of which:</t>
  </si>
  <si>
    <t>other covered bonds</t>
  </si>
  <si>
    <t>Covered bonds, not self-issued, rated AA-, of which:</t>
  </si>
  <si>
    <t>whereof designated for SNB EFF</t>
  </si>
  <si>
    <t>are excluded due to the fact that they are not under control of Treasury</t>
  </si>
  <si>
    <t>are excluded due to other reasons</t>
  </si>
  <si>
    <t>Margin number in liquidity circular</t>
  </si>
  <si>
    <t>Foreign currency HQLA to be considered in LCR CHF and to be excluded in the LCR in which these assets are denominated in, of which denominated in:</t>
  </si>
  <si>
    <t>Permission granted (yes = '1', no = '0')</t>
  </si>
  <si>
    <t>whereof vested benefit funds / pillar 3a deposits</t>
  </si>
  <si>
    <t>are not in Switzerland</t>
  </si>
  <si>
    <t>are in Switzerland</t>
  </si>
  <si>
    <t>whereof trusts and comparable domicile companies</t>
  </si>
  <si>
    <t>excess balances in operational accounts that could be withdrawn and would leave enough funds to fulfill the clearing, custody and cash management activities</t>
  </si>
  <si>
    <t>Increased liquidity needs related to the potential for valuation changes on posted collateral securing derivative and other transactions, of which:</t>
  </si>
  <si>
    <t>either: the largest outflow during 30 days within the last 24 months,</t>
  </si>
  <si>
    <t>or: an internal model.</t>
  </si>
  <si>
    <t>Total additional requirements</t>
  </si>
  <si>
    <t>Total retail, small business customers, non-financials and other clients</t>
  </si>
  <si>
    <t>either: volume of trade finance-related obligations,</t>
  </si>
  <si>
    <t>or: the largest 30 day outflow within the last 24 months.</t>
  </si>
  <si>
    <t>either: volume of guarantees and letters of credit unrelated to trade finance obligations,</t>
  </si>
  <si>
    <t>buy back of debt securities with remaining maturity &gt;30 days from affiliated SPVs, conduits and other such financing activities</t>
  </si>
  <si>
    <t>Swiss National Bank, of which:</t>
  </si>
  <si>
    <t>margin lending backed by non-HQLA collateral</t>
  </si>
  <si>
    <t>other counterparties, of which:</t>
  </si>
  <si>
    <t>whereof banks</t>
  </si>
  <si>
    <t>whereof forward starting transactions</t>
  </si>
  <si>
    <t>A) Stock of High Quality Liquid Assets (HQLA)</t>
  </si>
  <si>
    <t>For non-0% risk weighted sovereigns, of which:</t>
  </si>
  <si>
    <t>Swiss Government or SNB debt securities issued in foreign currencies, up to the amount of the bank’s stressed net cash outflows in that specific foreign currency stemming from the bank’s operations in the jurisdiction where the bank’s liquidity risk is being taken</t>
  </si>
  <si>
    <t>Non-financial corporate bonds, rated AA or better</t>
  </si>
  <si>
    <t>Assets excluded from the stock of HQLA due to operational restrictions, of which:</t>
  </si>
  <si>
    <t>SNB repo eligible assets according to the consultative document about SNB repo eligible securities ("Merkblatt zu den SNB-repofähigen Effekten") and the inventory of the SNB eligible securities ("Verzeichnis der SNB-repofähigen Effekten - SNB GC Basket"), of which:</t>
  </si>
  <si>
    <t>g1) Foreign currency HQLA to be considered in LCR CHF and to be excluded in the LCR in which these assets are denominated in</t>
  </si>
  <si>
    <t>Total retail deposits, of which:</t>
  </si>
  <si>
    <t>insured deposits, of which:</t>
  </si>
  <si>
    <t>in transactional accounts, of which:</t>
  </si>
  <si>
    <t>eligible for a 3% run-off rate, of which:</t>
  </si>
  <si>
    <t>eligible for a 5% run-off rate, of which:</t>
  </si>
  <si>
    <t>in non-transactional accounts with established relationships that make deposit withdrawal highly unlikely, of which:</t>
  </si>
  <si>
    <t>uninsured, non-high-value deposits</t>
  </si>
  <si>
    <t>high-value deposits</t>
  </si>
  <si>
    <t>deposits treated as having &gt;30 day remaining maturity with legal right for an early withdrawal within the 30-day horizon resulting in a significant penalty that is materially greater than the loss of interest</t>
  </si>
  <si>
    <t>Total unsecured wholesale funding, of which:</t>
  </si>
  <si>
    <t>total funding provided by small business customers, of which:</t>
  </si>
  <si>
    <t>total operational deposits, of which:</t>
  </si>
  <si>
    <t>provided by non-financial corporates, of which:</t>
  </si>
  <si>
    <t>insured, with a 3% run-off rate, of which:</t>
  </si>
  <si>
    <t>insured, with a 5% run-off rate, of which:</t>
  </si>
  <si>
    <t>provided by sovereigns, central banks, PSEs and MDBs, of which:</t>
  </si>
  <si>
    <t>provided by banks, of which:</t>
  </si>
  <si>
    <t>provided by other financial institutions and other legal entities, of which:</t>
  </si>
  <si>
    <t>total non-operational deposits, of which:</t>
  </si>
  <si>
    <t>unsecured debt issuance</t>
  </si>
  <si>
    <t>additional balances required to be installed in central bank reserves</t>
  </si>
  <si>
    <t>Transactions conducted with a central bank, of which:</t>
  </si>
  <si>
    <t>Increased liquidity needs related to market valuation changes on derivative or other transactions based on:</t>
  </si>
  <si>
    <t xml:space="preserve">Loss of funding on ABCP, conduits, SIVs and other such financing activities, of which: </t>
  </si>
  <si>
    <t>Undrawn committed credit facilities to:</t>
  </si>
  <si>
    <t>Undrawn committed liquidity facilities to:</t>
  </si>
  <si>
    <t>Undrawn committed credit facilities provided to other financial institutions</t>
  </si>
  <si>
    <t>whereof undrawn committed liquidity facilities</t>
  </si>
  <si>
    <t>Undrawn committed liquidity facilities provided to other financial institutions</t>
  </si>
  <si>
    <t>Trade finance-related obligations (including guarantees and letters of credit) based on:</t>
  </si>
  <si>
    <t>Guarantees and letters of credit unrelated to trade finance obligations based on:</t>
  </si>
  <si>
    <t>debt-buy back requests</t>
  </si>
  <si>
    <t>structured products</t>
  </si>
  <si>
    <t>managed funds which are distributed with the intention to facilitate a stable net asset value such as a constant net asset value money market fund</t>
  </si>
  <si>
    <t>other non-contractual obligations</t>
  </si>
  <si>
    <t>Non contractual obligations where customer short positions are covered by other customers’ non-HQLA collateral</t>
  </si>
  <si>
    <t>Other contractual cash outflows (incl. those related to unsecured collateral borrowings and uncovered short positions)</t>
  </si>
  <si>
    <t>Reverse repo and other secured lending or securities borrowing transactions maturing ≤ 30 days, of which:</t>
  </si>
  <si>
    <r>
      <t xml:space="preserve">collateral is </t>
    </r>
    <r>
      <rPr>
        <b/>
        <sz val="10"/>
        <rFont val="Arial"/>
        <family val="2"/>
      </rPr>
      <t>not re-used</t>
    </r>
    <r>
      <rPr>
        <sz val="10"/>
        <rFont val="Arial"/>
        <family val="2"/>
      </rPr>
      <t xml:space="preserve"> (i.e. is not rehypothecated) to cover the reporting institution's outright short positions, of which against:</t>
    </r>
  </si>
  <si>
    <r>
      <t xml:space="preserve">collateral is </t>
    </r>
    <r>
      <rPr>
        <b/>
        <sz val="10"/>
        <rFont val="Arial"/>
        <family val="2"/>
      </rPr>
      <t>re-used</t>
    </r>
    <r>
      <rPr>
        <sz val="10"/>
        <rFont val="Arial"/>
        <family val="2"/>
      </rPr>
      <t xml:space="preserve"> (i.e. is rehypothecated) in transactions to cover the reporting institution's outright short positions, of which:</t>
    </r>
  </si>
  <si>
    <t>retail customers</t>
  </si>
  <si>
    <t>central banks</t>
  </si>
  <si>
    <t>financial institutions, of which:</t>
  </si>
  <si>
    <t>other entities</t>
  </si>
  <si>
    <t>Other cash inflows, of which:</t>
  </si>
  <si>
    <t>derivatives cash inflow</t>
  </si>
  <si>
    <t>contractual inflows from securities maturing ≤ 30 days, not included anywhere above</t>
  </si>
  <si>
    <t>other contractual cash inflows</t>
  </si>
  <si>
    <t>Collateral swaps maturing ≤ 30 days, of which:</t>
  </si>
  <si>
    <r>
      <t xml:space="preserve">borrowed assets are </t>
    </r>
    <r>
      <rPr>
        <b/>
        <sz val="10"/>
        <rFont val="Arial"/>
        <family val="2"/>
      </rPr>
      <t>not re-used</t>
    </r>
    <r>
      <rPr>
        <sz val="10"/>
        <rFont val="Arial"/>
        <family val="2"/>
      </rPr>
      <t xml:space="preserve"> (i.e. are not rehypothecated) to cover short positions, of which:</t>
    </r>
  </si>
  <si>
    <r>
      <t xml:space="preserve">borrowed assets are </t>
    </r>
    <r>
      <rPr>
        <b/>
        <sz val="10"/>
        <rFont val="Arial"/>
        <family val="2"/>
      </rPr>
      <t>re-used</t>
    </r>
    <r>
      <rPr>
        <sz val="10"/>
        <rFont val="Arial"/>
        <family val="2"/>
      </rPr>
      <t xml:space="preserve"> (i.e. are rehypothecated) in transactions to cover short positions, of which:</t>
    </r>
  </si>
  <si>
    <t>Col. 30</t>
  </si>
  <si>
    <t>Paragraph in liquidity ordinance</t>
  </si>
  <si>
    <t>a) Category 1 assets</t>
  </si>
  <si>
    <t>b) Category 2a assets</t>
  </si>
  <si>
    <t>Total stock of category 2a assets</t>
  </si>
  <si>
    <t>c) Category 2b assets</t>
  </si>
  <si>
    <t>category 1 assets</t>
  </si>
  <si>
    <t>category 2b assets</t>
  </si>
  <si>
    <t>category 2a assets</t>
  </si>
  <si>
    <t>g2) Banks with permission to consider additional category 2a assets</t>
  </si>
  <si>
    <t>Banks with permission to consider additional category 2a assets</t>
  </si>
  <si>
    <t>Category 2a</t>
  </si>
  <si>
    <t>Paragraph in liquidity ordinance or margin number in liquidity circular</t>
  </si>
  <si>
    <t>backed by category 1 assets</t>
  </si>
  <si>
    <t>backed by category 2a assets</t>
  </si>
  <si>
    <t>backed by category 2b assets</t>
  </si>
  <si>
    <t>backed by non-HQLA assets</t>
  </si>
  <si>
    <t>Transactions not conducted with a central bank and backed by category 1 assets</t>
  </si>
  <si>
    <t>Transactions not conducted with a central bank and backed by category 2a assets</t>
  </si>
  <si>
    <t>Transactions not conducted with a central bank and backed by category 2b assets, of which:</t>
  </si>
  <si>
    <t>Transactions not conducted with a central bank and backed by non-HQLA assets, of which:</t>
  </si>
  <si>
    <t>cash and other category 1 assets</t>
  </si>
  <si>
    <t>for other collateral (i.e. all non-category 1 collateral)</t>
  </si>
  <si>
    <t>transactions backed by category 1 assets</t>
  </si>
  <si>
    <t>transactions backed by category 2a assets</t>
  </si>
  <si>
    <t>transactions backed by category 2b assets</t>
  </si>
  <si>
    <t>transactions backed by non-HQLA collateral</t>
  </si>
  <si>
    <t>category 1 assets are lent and category 1 assets are borrowed</t>
  </si>
  <si>
    <t>category 1 assets are lent and non-HQLA assets are borrowed</t>
  </si>
  <si>
    <t>Total stock of category 1 assets</t>
  </si>
  <si>
    <t>Total stock of category 2 assets before applying the cap</t>
  </si>
  <si>
    <t>Total stock of category 2 assets after applying the cap</t>
  </si>
  <si>
    <t>category 1 assets are lent and category 2a assets are borrowed</t>
  </si>
  <si>
    <t>category 1 assets are lent and category 2b assets are borrowed</t>
  </si>
  <si>
    <t>category 2a assets are lent and category 1 assets are borrowed</t>
  </si>
  <si>
    <t>category 2a assets are lent and category 2a assets are borrowed</t>
  </si>
  <si>
    <t>category 2a assets are lent and category 2b assets are borrowed</t>
  </si>
  <si>
    <t>category 2a assets are lent and non-HQLA assets are borrowed</t>
  </si>
  <si>
    <t>category 2b assets are lent and category 1 assets are borrowed</t>
  </si>
  <si>
    <t>category 2b assets are lent and category 2a assets are borrowed</t>
  </si>
  <si>
    <t>category 2b assets are lent and category 2b assets are borrowed</t>
  </si>
  <si>
    <t>category 2b assets are lent and non-HQLA assets are borrowed</t>
  </si>
  <si>
    <t>non-HQLA assets are lent and category 1 assets are borrowed</t>
  </si>
  <si>
    <t>non-HQLA assets are lent and category 2a assets are borrowed</t>
  </si>
  <si>
    <t>non-HQLA assets are lent and category 2b assets are borrowed</t>
  </si>
  <si>
    <t>non-HQLA assets are lent and non-HQLA assets are borrowed</t>
  </si>
  <si>
    <t>Category 2b</t>
  </si>
  <si>
    <t>17c, 1</t>
  </si>
  <si>
    <t>15e</t>
  </si>
  <si>
    <t>15b, 5</t>
  </si>
  <si>
    <t xml:space="preserve">g) LCR CHF specific information on alternative treatment due to par. 17 in liquidity ordinance </t>
  </si>
  <si>
    <t>17, 1</t>
  </si>
  <si>
    <t>17, 2</t>
  </si>
  <si>
    <t>Annex 2, 1.1.1</t>
  </si>
  <si>
    <t>Annex 2, 1.1.2</t>
  </si>
  <si>
    <t>Annex 2, 1.2</t>
  </si>
  <si>
    <t>Annex 2, 2.1.1</t>
  </si>
  <si>
    <t>Annex 2, 2.1.2</t>
  </si>
  <si>
    <t>Annex 2, 2.2.1</t>
  </si>
  <si>
    <t>Annex 2, 2.2.2</t>
  </si>
  <si>
    <t>Annex 2, 2.4.1</t>
  </si>
  <si>
    <t>Annex 2, 2.4.2</t>
  </si>
  <si>
    <t>Annex 2, 2.3</t>
  </si>
  <si>
    <t>Annex 2, 2.5</t>
  </si>
  <si>
    <t>Annex 2, 2.6</t>
  </si>
  <si>
    <t>Annex 2, 2.7</t>
  </si>
  <si>
    <t>Annex 2, 3.1</t>
  </si>
  <si>
    <t>Annex 2, 3.2</t>
  </si>
  <si>
    <t>Annex 2, 3.4</t>
  </si>
  <si>
    <t>Annex 2, 3.7</t>
  </si>
  <si>
    <t>Annex 2, 5.1</t>
  </si>
  <si>
    <t>Annex 2, 5.2</t>
  </si>
  <si>
    <t>Annex 2, 5.7</t>
  </si>
  <si>
    <t>Annex 2, 5.3</t>
  </si>
  <si>
    <t>Annex 2, 5.4</t>
  </si>
  <si>
    <t>Annex 2, 5.5</t>
  </si>
  <si>
    <t>Annex 2, 5.6</t>
  </si>
  <si>
    <t>Annex 2, 7.1</t>
  </si>
  <si>
    <t>Annex 2, 7.2</t>
  </si>
  <si>
    <t>Annex 2, 7.3</t>
  </si>
  <si>
    <t>Annex 2, 8.1.1</t>
  </si>
  <si>
    <t>Annex 2, 8.1.2.1</t>
  </si>
  <si>
    <t>Annex 2, 8.1.2.2</t>
  </si>
  <si>
    <t>Annex 2, 8.1.3</t>
  </si>
  <si>
    <t>whereof required to be provided to the Swiss mortgage-lending institutions under the Swiss Pfandbrief act</t>
  </si>
  <si>
    <t>Annex 2, 8.1.4.1</t>
  </si>
  <si>
    <t>Annex 2, 8.1.4.2</t>
  </si>
  <si>
    <t>Annex 2, 8.1.6</t>
  </si>
  <si>
    <t>Annex 2, 8.1.5</t>
  </si>
  <si>
    <t>Undrawn committed credit and liquidity facilities provided to the Swiss deposit protection scheme</t>
  </si>
  <si>
    <t>Annex 2, 14.2</t>
  </si>
  <si>
    <t>Annex 2, 14.1</t>
  </si>
  <si>
    <t>Annex 2, 9.3.1</t>
  </si>
  <si>
    <t>Annex 2, 9.1</t>
  </si>
  <si>
    <t>Annex 2, 9.2</t>
  </si>
  <si>
    <t>Annex 2, 9.3.2</t>
  </si>
  <si>
    <t>Annex 2, 9.3.3</t>
  </si>
  <si>
    <t>Annex 2, 9.3.4</t>
  </si>
  <si>
    <t>Annex 2, 9.3.5</t>
  </si>
  <si>
    <t>Annex 2, 9.3.6</t>
  </si>
  <si>
    <t>Annex 3, 1.3</t>
  </si>
  <si>
    <t>Annex 3, 1.4</t>
  </si>
  <si>
    <t>Annex 3, 1.6</t>
  </si>
  <si>
    <t>Contractual inflows due in ≤ 30 days from fully performing loans, not reported in section 2.a), of which:</t>
  </si>
  <si>
    <t>counterparties are domestic sovereigns, MDBs or domestic PSEs with a ≤ 20% risk weight</t>
  </si>
  <si>
    <t>counterparties are not domestic sovereigns, MDBs or domestic PSEs with a ≤ 20% risk weight</t>
  </si>
  <si>
    <t>Annex 3, 5.1</t>
  </si>
  <si>
    <t>Annex 3, 5.2</t>
  </si>
  <si>
    <t>Annex 3, 5.3</t>
  </si>
  <si>
    <t>Annex 3, 6.1</t>
  </si>
  <si>
    <t>Annex 3, 6.2</t>
  </si>
  <si>
    <t>Annex 3, 6.3</t>
  </si>
  <si>
    <t>Annex 2, 8.2</t>
  </si>
  <si>
    <t>non-HQLA assets are lent and non-HQLA are borrowed</t>
  </si>
  <si>
    <t>Annex 3, 1.2</t>
  </si>
  <si>
    <t>Annex 3, 1.5</t>
  </si>
  <si>
    <t>Annex 2, 3.5</t>
  </si>
  <si>
    <t>Annex 2, 3.3</t>
  </si>
  <si>
    <t>Annex 2, 3.6</t>
  </si>
  <si>
    <t>Annex 2, 3.1
Annex 3, 1.1</t>
  </si>
  <si>
    <t>Annex 2, 4.1
Annex 3, 1.1</t>
  </si>
  <si>
    <t>Annex 2, 4.2</t>
  </si>
  <si>
    <t>Annex 2, 4.4</t>
  </si>
  <si>
    <t>Annex 2, 4.3</t>
  </si>
  <si>
    <t>Annex 2, 4.6</t>
  </si>
  <si>
    <t>Annex 2, 4.5</t>
  </si>
  <si>
    <t>15a</t>
  </si>
  <si>
    <t>15b</t>
  </si>
  <si>
    <t>16, 5</t>
  </si>
  <si>
    <t>16, 2</t>
  </si>
  <si>
    <t>Securities with ≤ 20% risk weight, of which:</t>
  </si>
  <si>
    <t>15a, 1a</t>
  </si>
  <si>
    <t>15a, 1b</t>
  </si>
  <si>
    <t>15a, 1c</t>
  </si>
  <si>
    <t>15a, 1d</t>
  </si>
  <si>
    <t>15a, 1e</t>
  </si>
  <si>
    <t>15b, 1a</t>
  </si>
  <si>
    <t>15b, 1b</t>
  </si>
  <si>
    <t>15b, 1c</t>
  </si>
  <si>
    <t>17c,1</t>
  </si>
  <si>
    <t>15d, b</t>
  </si>
  <si>
    <t>Annex 3, 2</t>
  </si>
  <si>
    <t>Annex 3, 4</t>
  </si>
  <si>
    <t>Annex 2, 13</t>
  </si>
  <si>
    <t>Annex 2, 12</t>
  </si>
  <si>
    <t>Annex 2, 11</t>
  </si>
  <si>
    <t>Annex 2, 10</t>
  </si>
  <si>
    <t>Annex 2, 6</t>
  </si>
  <si>
    <t>15e, 3</t>
  </si>
  <si>
    <t>153-165</t>
  </si>
  <si>
    <t>104, 157-159</t>
  </si>
  <si>
    <t>188-191</t>
  </si>
  <si>
    <t>194-197</t>
  </si>
  <si>
    <t>15c</t>
  </si>
  <si>
    <t>16, 3</t>
  </si>
  <si>
    <r>
      <t>15a, 1c</t>
    </r>
    <r>
      <rPr>
        <vertAlign val="superscript"/>
        <sz val="10"/>
        <rFont val="Arial"/>
        <family val="2"/>
      </rPr>
      <t>bis</t>
    </r>
  </si>
  <si>
    <r>
      <t>15a, 1c, 1c</t>
    </r>
    <r>
      <rPr>
        <vertAlign val="superscript"/>
        <sz val="10"/>
        <rFont val="Arial"/>
        <family val="2"/>
      </rPr>
      <t>bis</t>
    </r>
  </si>
  <si>
    <r>
      <t>15b, 1a, 1a</t>
    </r>
    <r>
      <rPr>
        <vertAlign val="superscript"/>
        <sz val="10"/>
        <rFont val="Arial"/>
        <family val="2"/>
      </rPr>
      <t>bis</t>
    </r>
  </si>
  <si>
    <t>e) Assets, which do not belong to the stock of HQLA due to margin numbers 104, 157-159 in liquidity circular</t>
  </si>
  <si>
    <t>Assets held at the entity level, but excluded from the consolidated stock of HQLA due to margin numbers 104, 157-159 in liquidity circular</t>
  </si>
  <si>
    <t>Amount adjusted in rows 001 to 011 due to par. 15e liquidity ordinance</t>
  </si>
  <si>
    <t>whereof currency swaps against the SNB</t>
  </si>
  <si>
    <t>Amount adjusted in rows 016 to 024 due to par. 15e liquidity ordinance</t>
  </si>
  <si>
    <t>Amount adjusted due to par. 15e liquidity ordinance</t>
  </si>
  <si>
    <t>Category 1</t>
  </si>
  <si>
    <t>LCR_GO01</t>
  </si>
  <si>
    <t>Category</t>
  </si>
  <si>
    <t>Position</t>
  </si>
  <si>
    <t>004-008</t>
  </si>
  <si>
    <t>016-020</t>
  </si>
  <si>
    <t>Combined non-financial corporate bonds, rated AA- or better</t>
  </si>
  <si>
    <t>021 &amp; 503</t>
  </si>
  <si>
    <t>Combined Covered Bonds</t>
  </si>
  <si>
    <t>504-506, 022-024</t>
  </si>
  <si>
    <t>Combined Retail Transactional and Non Transactional Accounts</t>
  </si>
  <si>
    <t>Combined Small Business Customers Transactional and Non Transactional Accounts</t>
  </si>
  <si>
    <t>Combined Non-Financial Corporates, Operational Deposits, insured and uninsured</t>
  </si>
  <si>
    <t>518-096</t>
  </si>
  <si>
    <t>Combined Sovereign, Central Banks, PSEs and MDBs, Operational Deposits, insured and uninsured</t>
  </si>
  <si>
    <t>521-099</t>
  </si>
  <si>
    <t>Combined Banks, Operational Deposits, insured and uninsured</t>
  </si>
  <si>
    <t>524-102</t>
  </si>
  <si>
    <t>Combined Other Financial Institutions and Other Legal Entities, Operational Deposits, insured and uninsured</t>
  </si>
  <si>
    <t>527, 528, 529, 108</t>
  </si>
  <si>
    <t>Combined Trusts and Comparable Domicile Companies, Operational Deposits, insured and uninsured</t>
  </si>
  <si>
    <t>104, 106, 530, 109</t>
  </si>
  <si>
    <t>Combined Non-Financial Corporates, undrawn credit and liquidity facilities</t>
  </si>
  <si>
    <t>152, 154</t>
  </si>
  <si>
    <t>Combined Sovereigns, Central Banks, PSEs and MDBs, undrawn credit and liquidity facilities</t>
  </si>
  <si>
    <t>153, 155</t>
  </si>
  <si>
    <t>Combined Other Financial Institutions, undrawn credit and liquidity facilities</t>
  </si>
  <si>
    <t>157, 159</t>
  </si>
  <si>
    <t>REGULAR</t>
  </si>
  <si>
    <t>Formel korrekt?</t>
  </si>
  <si>
    <t>Col. 40</t>
  </si>
  <si>
    <t>Liquidity Coverage Ratio with Facilitation</t>
  </si>
  <si>
    <t>1.00.E0</t>
  </si>
  <si>
    <t>SNB code</t>
  </si>
  <si>
    <t>Facilitation</t>
  </si>
  <si>
    <t>Facilitation consistency</t>
  </si>
  <si>
    <t>Facilitation
check</t>
  </si>
  <si>
    <t>069-077</t>
  </si>
  <si>
    <t>083-091</t>
  </si>
  <si>
    <t>Facilitations</t>
  </si>
  <si>
    <t>.</t>
  </si>
  <si>
    <t>Combined securities with a 0% risk weight</t>
  </si>
  <si>
    <t>Combined securities with ≤ 20% risk weight</t>
  </si>
  <si>
    <t>Set of aggregated positions from simplified reporting</t>
  </si>
  <si>
    <t>L</t>
  </si>
  <si>
    <t>Weight</t>
  </si>
  <si>
    <t>Weighted Amount</t>
  </si>
  <si>
    <t>Adjustment to category 1 assets due to art. 15c par. 2 lit. c. liquidity ordinance</t>
  </si>
  <si>
    <t>Total category 1 assets (adjusted)</t>
  </si>
  <si>
    <t>Adjustment to category 2a assets due to art. 15c par. 2 lit. c. liquidity ordinance</t>
  </si>
  <si>
    <t>Total category 2a assets (adjusted)</t>
  </si>
  <si>
    <t>Adjustment to category 2b assets due to art. 15c par. 2 lit. c. liquidity ordinance</t>
  </si>
  <si>
    <t>Total category 2b assets (adjusted)</t>
  </si>
  <si>
    <t>Adjustment to category 2b assets due to cap of 15%</t>
  </si>
  <si>
    <t>Adjustment to category 2 assets due to cap of 40%</t>
  </si>
  <si>
    <t>Total stock of HQLA</t>
  </si>
  <si>
    <t>glattgestellt</t>
  </si>
  <si>
    <t>Der Glattstellungsmechanismus gemäss Art. 15e LiqV ist bereits in den Eingabewerten (d.h. vor Wertabschlag) zu berücksichtigen und nicht Teil der Berechnungen.</t>
  </si>
  <si>
    <t>Roll-over of inflows</t>
  </si>
  <si>
    <t>Excess outflows</t>
  </si>
  <si>
    <t>Total cash inflows before applying the cap</t>
  </si>
  <si>
    <t>Weight outflows</t>
  </si>
  <si>
    <t>Weighted amount outflows</t>
  </si>
  <si>
    <t>Weight inflows</t>
  </si>
  <si>
    <t>Weighted amount inflows</t>
  </si>
  <si>
    <t>Addition</t>
  </si>
  <si>
    <t>Reduction</t>
  </si>
  <si>
    <t>Adjustment to Level 1 assets due to collateral swaps</t>
  </si>
  <si>
    <t>Adjustment to Level 2a assets due to collateral swaps</t>
  </si>
  <si>
    <t>Adjustment to Level 2b assets due to collateral swaps</t>
  </si>
  <si>
    <t>Total stock of high quality liquid assets</t>
  </si>
  <si>
    <t>LCR (%)</t>
  </si>
  <si>
    <t>Berechnungsvorlage zum FINMA-Rundschreiben 2015/2 „Liquiditätsrisiken Banken“ - für vereinfachte Datenerhebung LCR_GO</t>
  </si>
  <si>
    <t>Release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</si>
</sst>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General_)"/>
    <numFmt numFmtId="165" formatCode="#,##0_);[Red]\-#,##0_);;@"/>
    <numFmt numFmtId="166" formatCode="_ &quot;SFr.&quot;\ * #,##0.00_ ;_ &quot;SFr.&quot;\ * \-#,##0.00_ ;_ &quot;SFr.&quot;\ * &quot;-&quot;??_ ;_ @_ "/>
    <numFmt numFmtId="167" formatCode="_ &quot;SFr.&quot;\ * #,##0_ ;_ &quot;SFr.&quot;\ * \-#,##0_ ;_ &quot;SFr.&quot;\ * &quot;-&quot;_ ;_ @_ "/>
    <numFmt numFmtId="168" formatCode="000"/>
    <numFmt numFmtId="169" formatCode="_ * #,##0_ ;_ * \-#,##0_ ;_ * &quot;-&quot;??_ ;_ @_ "/>
    <numFmt numFmtId="170" formatCode="0&quot; ERROR&quot;"/>
    <numFmt numFmtId="171" formatCode="#,##0_);[Red]\-#,##0_)"/>
    <numFmt numFmtId="172" formatCode="#,##0.00_);[Red]\-#,##0.00_);;@"/>
    <numFmt numFmtId="173" formatCode="0.0000%"/>
    <numFmt numFmtId="174" formatCode="#,##0.00_);[Red]\-#,##0.00_)"/>
    <numFmt numFmtId="175" formatCode="#,##0.00_ ;\-#,##0.00\ "/>
    <numFmt numFmtId="176" formatCode="#,##0.00_ ;[Red]\-#,##0.00\ "/>
  </numFmts>
  <fonts count="28" x14ac:knownFonts="1">
    <font>
      <sz val="10"/>
      <color theme="1"/>
      <name val="Arial"/>
      <family val="2"/>
    </font>
    <font>
      <b/>
      <sz val="20"/>
      <name val="Arial"/>
      <family val="2"/>
    </font>
    <font>
      <sz val="10"/>
      <name val="Arial"/>
      <family val="2"/>
    </font>
    <font>
      <b/>
      <sz val="12"/>
      <name val="Arial"/>
      <family val="2"/>
    </font>
    <font>
      <b/>
      <sz val="10"/>
      <color indexed="8"/>
      <name val="Arial"/>
      <family val="2"/>
    </font>
    <font>
      <sz val="10"/>
      <color indexed="8"/>
      <name val="Arial"/>
      <family val="2"/>
    </font>
    <font>
      <b/>
      <sz val="10"/>
      <name val="Arial"/>
      <family val="2"/>
    </font>
    <font>
      <b/>
      <sz val="10"/>
      <name val="Helv"/>
    </font>
    <font>
      <b/>
      <sz val="14"/>
      <name val="Arial"/>
      <family val="2"/>
    </font>
    <font>
      <sz val="14"/>
      <name val="Arial"/>
      <family val="2"/>
    </font>
    <font>
      <b/>
      <i/>
      <sz val="10"/>
      <name val="Arial"/>
      <family val="2"/>
    </font>
    <font>
      <vertAlign val="superscript"/>
      <sz val="10"/>
      <name val="Arial"/>
      <family val="2"/>
    </font>
    <font>
      <sz val="10"/>
      <color theme="1"/>
      <name val="Arial"/>
      <family val="2"/>
    </font>
    <font>
      <sz val="11"/>
      <color theme="1"/>
      <name val="Calibri"/>
      <family val="2"/>
      <scheme val="minor"/>
    </font>
    <font>
      <b/>
      <sz val="14"/>
      <color theme="1"/>
      <name val="Arial"/>
      <family val="2"/>
    </font>
    <font>
      <b/>
      <sz val="10"/>
      <color rgb="FFFF0000"/>
      <name val="Arial"/>
      <family val="2"/>
    </font>
    <font>
      <sz val="14"/>
      <color theme="1"/>
      <name val="Arial"/>
      <family val="2"/>
    </font>
    <font>
      <sz val="10"/>
      <color theme="0"/>
      <name val="Arial"/>
      <family val="2"/>
    </font>
    <font>
      <b/>
      <sz val="10"/>
      <color rgb="FF000000"/>
      <name val="Arial"/>
      <family val="2"/>
    </font>
    <font>
      <b/>
      <sz val="12"/>
      <color theme="1"/>
      <name val="Arial"/>
      <family val="2"/>
    </font>
    <font>
      <b/>
      <sz val="10"/>
      <color rgb="FF0070C0"/>
      <name val="Arial"/>
      <family val="2"/>
    </font>
    <font>
      <b/>
      <sz val="14"/>
      <color rgb="FFFF0000"/>
      <name val="Arial"/>
      <family val="2"/>
    </font>
    <font>
      <b/>
      <sz val="9"/>
      <color indexed="81"/>
      <name val="Segoe UI"/>
      <family val="2"/>
    </font>
    <font>
      <sz val="9"/>
      <color indexed="81"/>
      <name val="Segoe UI"/>
      <family val="2"/>
    </font>
    <font>
      <b/>
      <sz val="16"/>
      <name val="Arial"/>
      <family val="2"/>
    </font>
    <font>
      <sz val="10"/>
      <color rgb="FF000000"/>
      <name val="Arial"/>
      <family val="2"/>
    </font>
    <font>
      <sz val="10"/>
      <color rgb="FF0070C0"/>
      <name val="Arial"/>
      <family val="2"/>
    </font>
    <font>
      <sz val="11"/>
      <color rgb="FFFF0000"/>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0EFD7"/>
        <bgColor indexed="64"/>
      </patternFill>
    </fill>
    <fill>
      <patternFill patternType="solid">
        <fgColor rgb="FFDCEFB4"/>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DCEFB4"/>
        <bgColor rgb="FF000000"/>
      </patternFill>
    </fill>
    <fill>
      <patternFill patternType="solid">
        <fgColor theme="9" tint="0.59999389629810485"/>
        <bgColor indexed="64"/>
      </patternFill>
    </fill>
    <fill>
      <patternFill patternType="solid">
        <fgColor theme="0" tint="-0.14996795556505021"/>
        <bgColor indexed="64"/>
      </patternFill>
    </fill>
  </fills>
  <borders count="26">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s>
  <cellStyleXfs count="49">
    <xf numFmtId="0" fontId="0" fillId="0" borderId="0"/>
    <xf numFmtId="165" fontId="12" fillId="0" borderId="1">
      <protection locked="0"/>
    </xf>
    <xf numFmtId="49" fontId="12" fillId="0" borderId="1">
      <alignment horizontal="center"/>
      <protection locked="0"/>
    </xf>
    <xf numFmtId="0" fontId="12" fillId="4" borderId="2" applyNumberFormat="0">
      <alignment vertical="center"/>
    </xf>
    <xf numFmtId="171" fontId="12" fillId="0" borderId="1">
      <protection locked="0"/>
    </xf>
    <xf numFmtId="165" fontId="12" fillId="0" borderId="3"/>
    <xf numFmtId="172" fontId="12" fillId="0" borderId="3"/>
    <xf numFmtId="0" fontId="12" fillId="0" borderId="4" applyNumberFormat="0">
      <alignment horizontal="center" vertical="center"/>
    </xf>
    <xf numFmtId="165" fontId="12" fillId="0" borderId="2" applyNumberFormat="0" applyFont="0" applyAlignment="0">
      <alignment vertical="center"/>
    </xf>
    <xf numFmtId="0" fontId="2" fillId="2" borderId="2" applyNumberFormat="0" applyFont="0" applyProtection="0">
      <alignment horizontal="center" vertical="center"/>
    </xf>
    <xf numFmtId="0" fontId="1" fillId="3" borderId="5" applyNumberFormat="0" applyFill="0" applyBorder="0" applyAlignment="0" applyProtection="0">
      <alignment horizontal="left"/>
    </xf>
    <xf numFmtId="0" fontId="3" fillId="0" borderId="0" applyNumberFormat="0" applyFill="0" applyBorder="0" applyAlignment="0" applyProtection="0"/>
    <xf numFmtId="0" fontId="6" fillId="3" borderId="6" applyFont="0" applyBorder="0">
      <alignment horizontal="center" wrapText="1"/>
    </xf>
    <xf numFmtId="43" fontId="12" fillId="0" borderId="0" applyFont="0" applyFill="0" applyBorder="0" applyAlignment="0" applyProtection="0"/>
    <xf numFmtId="168" fontId="12" fillId="5" borderId="2">
      <alignment horizontal="center"/>
    </xf>
    <xf numFmtId="164" fontId="7" fillId="0" borderId="0" applyFill="0" applyBorder="0">
      <alignment horizontal="left"/>
    </xf>
    <xf numFmtId="0" fontId="14" fillId="0" borderId="0" applyNumberFormat="0" applyFill="0" applyBorder="0" applyAlignment="0" applyProtection="0"/>
    <xf numFmtId="0" fontId="15" fillId="6" borderId="7">
      <alignment horizontal="center" vertical="center"/>
    </xf>
    <xf numFmtId="0" fontId="15" fillId="7" borderId="7">
      <alignment horizontal="center" vertical="center"/>
    </xf>
    <xf numFmtId="166" fontId="13" fillId="0" borderId="0" applyFont="0" applyFill="0" applyBorder="0" applyAlignment="0" applyProtection="0"/>
    <xf numFmtId="167" fontId="13" fillId="0" borderId="0" applyFont="0" applyFill="0" applyBorder="0" applyAlignment="0" applyProtection="0"/>
    <xf numFmtId="171" fontId="12" fillId="13" borderId="1">
      <protection locked="0"/>
    </xf>
    <xf numFmtId="0" fontId="12" fillId="0" borderId="0" applyNumberFormat="0">
      <alignment horizontal="left" vertical="top" wrapText="1" indent="1"/>
    </xf>
    <xf numFmtId="171" fontId="12" fillId="13" borderId="1">
      <protection locked="0"/>
    </xf>
    <xf numFmtId="174" fontId="12" fillId="0" borderId="3"/>
    <xf numFmtId="41"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1" applyFill="0">
      <protection locked="0"/>
    </xf>
    <xf numFmtId="43" fontId="12" fillId="0" borderId="0" applyFont="0" applyFill="0" applyBorder="0" applyAlignment="0" applyProtection="0"/>
    <xf numFmtId="41" fontId="12" fillId="0" borderId="0" applyFont="0" applyFill="0" applyBorder="0" applyAlignment="0" applyProtection="0"/>
    <xf numFmtId="0" fontId="14" fillId="0" borderId="0" applyNumberFormat="0" applyFill="0" applyBorder="0" applyProtection="0">
      <alignment horizontal="left" vertical="top" wrapText="1"/>
    </xf>
    <xf numFmtId="0" fontId="2" fillId="18" borderId="11" applyNumberFormat="0" applyFont="0" applyBorder="0">
      <alignment horizontal="center" vertical="center"/>
    </xf>
    <xf numFmtId="49" fontId="12" fillId="10" borderId="2">
      <alignment horizontal="left"/>
    </xf>
    <xf numFmtId="0" fontId="12" fillId="0" borderId="22">
      <alignment horizontal="left" wrapText="1"/>
    </xf>
    <xf numFmtId="164" fontId="6" fillId="0" borderId="0" applyFill="0" applyBorder="0">
      <alignment horizontal="left"/>
    </xf>
    <xf numFmtId="0" fontId="26" fillId="0" borderId="0">
      <alignment horizontal="left" wrapText="1"/>
    </xf>
    <xf numFmtId="0" fontId="27" fillId="0" borderId="0" applyNumberFormat="0" applyFill="0" applyBorder="0" applyAlignment="0" applyProtection="0"/>
    <xf numFmtId="0" fontId="12" fillId="10" borderId="2">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501">
    <xf numFmtId="0" fontId="0" fillId="0" borderId="0" xfId="0"/>
    <xf numFmtId="0" fontId="0" fillId="3" borderId="0" xfId="0" applyFill="1" applyBorder="1" applyAlignment="1" applyProtection="1">
      <alignment vertical="center"/>
    </xf>
    <xf numFmtId="0" fontId="0" fillId="3" borderId="0" xfId="0" applyFill="1" applyAlignment="1" applyProtection="1">
      <alignment vertical="center"/>
    </xf>
    <xf numFmtId="0" fontId="3" fillId="3" borderId="0" xfId="11" applyFill="1" applyAlignment="1" applyProtection="1">
      <alignment vertical="center"/>
    </xf>
    <xf numFmtId="0" fontId="3" fillId="3" borderId="0" xfId="11" applyFont="1" applyFill="1" applyBorder="1" applyAlignment="1" applyProtection="1">
      <alignment horizontal="left"/>
    </xf>
    <xf numFmtId="0" fontId="1" fillId="3" borderId="0" xfId="0" applyFont="1" applyFill="1" applyBorder="1" applyAlignment="1" applyProtection="1">
      <alignment vertical="center"/>
    </xf>
    <xf numFmtId="0" fontId="2" fillId="3" borderId="0" xfId="0" applyFont="1" applyFill="1" applyBorder="1" applyProtection="1"/>
    <xf numFmtId="3" fontId="5" fillId="3" borderId="0" xfId="0" applyNumberFormat="1" applyFont="1" applyFill="1" applyBorder="1" applyAlignment="1" applyProtection="1">
      <alignment horizontal="right"/>
    </xf>
    <xf numFmtId="0" fontId="5" fillId="3" borderId="0" xfId="0" applyFont="1" applyFill="1" applyBorder="1" applyAlignment="1" applyProtection="1">
      <alignment vertical="center"/>
    </xf>
    <xf numFmtId="0" fontId="2" fillId="3" borderId="0" xfId="0" applyFont="1" applyFill="1" applyAlignment="1" applyProtection="1">
      <alignment vertical="center"/>
    </xf>
    <xf numFmtId="0" fontId="6" fillId="3" borderId="8"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5" fillId="3" borderId="0" xfId="0" applyFont="1" applyFill="1" applyBorder="1" applyAlignment="1" applyProtection="1">
      <alignment horizontal="center" vertical="center" wrapText="1"/>
    </xf>
    <xf numFmtId="0" fontId="2" fillId="0" borderId="0" xfId="0" applyFont="1" applyBorder="1" applyProtection="1"/>
    <xf numFmtId="0" fontId="5" fillId="3" borderId="9" xfId="0" applyFont="1" applyFill="1" applyBorder="1" applyAlignment="1" applyProtection="1">
      <alignment horizontal="center" wrapText="1"/>
    </xf>
    <xf numFmtId="3" fontId="5" fillId="3" borderId="9" xfId="0" applyNumberFormat="1" applyFont="1" applyFill="1" applyBorder="1" applyAlignment="1" applyProtection="1">
      <alignment horizontal="right"/>
    </xf>
    <xf numFmtId="2" fontId="4" fillId="3" borderId="9" xfId="9" applyNumberFormat="1" applyFont="1" applyFill="1" applyBorder="1" applyAlignment="1" applyProtection="1">
      <alignment horizontal="center" wrapText="1"/>
    </xf>
    <xf numFmtId="0" fontId="2" fillId="3" borderId="10"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9" xfId="0" applyFont="1" applyFill="1" applyBorder="1" applyAlignment="1" applyProtection="1">
      <alignment vertical="center"/>
    </xf>
    <xf numFmtId="0" fontId="2" fillId="8" borderId="11" xfId="0" applyFont="1" applyFill="1" applyBorder="1" applyAlignment="1" applyProtection="1">
      <alignment vertical="center" wrapText="1"/>
    </xf>
    <xf numFmtId="0" fontId="2" fillId="8" borderId="11" xfId="0" applyFont="1" applyFill="1" applyBorder="1" applyAlignment="1" applyProtection="1">
      <alignment horizontal="left" vertical="center" wrapText="1" indent="1"/>
    </xf>
    <xf numFmtId="0" fontId="5" fillId="8" borderId="0"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xf>
    <xf numFmtId="0" fontId="2" fillId="9" borderId="11" xfId="0" applyFont="1" applyFill="1" applyBorder="1" applyAlignment="1" applyProtection="1">
      <alignment vertical="center"/>
    </xf>
    <xf numFmtId="0" fontId="2" fillId="3" borderId="12" xfId="0" applyFont="1" applyFill="1" applyBorder="1" applyAlignment="1" applyProtection="1">
      <alignment vertical="center"/>
    </xf>
    <xf numFmtId="0" fontId="3" fillId="3" borderId="0" xfId="11" applyFill="1" applyBorder="1" applyAlignment="1" applyProtection="1">
      <alignment vertical="center"/>
    </xf>
    <xf numFmtId="0" fontId="2" fillId="0" borderId="0" xfId="0" applyFont="1" applyFill="1" applyAlignment="1" applyProtection="1">
      <alignment vertical="center"/>
    </xf>
    <xf numFmtId="2" fontId="2" fillId="3" borderId="0" xfId="0" applyNumberFormat="1" applyFont="1" applyFill="1" applyAlignment="1" applyProtection="1">
      <alignment horizontal="center" vertical="center"/>
    </xf>
    <xf numFmtId="0" fontId="2" fillId="9" borderId="13" xfId="0" applyFont="1" applyFill="1" applyBorder="1" applyAlignment="1" applyProtection="1">
      <alignment vertical="center"/>
    </xf>
    <xf numFmtId="0" fontId="2" fillId="8" borderId="0" xfId="0" applyFont="1" applyFill="1" applyBorder="1" applyAlignment="1" applyProtection="1">
      <alignment vertical="center"/>
    </xf>
    <xf numFmtId="0" fontId="2" fillId="0" borderId="0" xfId="0" applyFont="1" applyFill="1" applyBorder="1" applyAlignment="1" applyProtection="1">
      <alignment vertical="center"/>
    </xf>
    <xf numFmtId="0" fontId="3" fillId="3" borderId="0" xfId="1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 fillId="0" borderId="0" xfId="9" applyFont="1" applyFill="1" applyBorder="1" applyProtection="1">
      <alignment horizontal="center" vertical="center"/>
    </xf>
    <xf numFmtId="0" fontId="0" fillId="0" borderId="0" xfId="0" applyBorder="1" applyAlignment="1">
      <alignment horizontal="right" vertical="center"/>
    </xf>
    <xf numFmtId="0" fontId="2" fillId="8" borderId="11" xfId="0" applyFont="1" applyFill="1" applyBorder="1" applyAlignment="1" applyProtection="1">
      <alignment horizontal="left" vertical="center" wrapText="1"/>
    </xf>
    <xf numFmtId="0" fontId="2" fillId="0" borderId="0" xfId="9" applyFont="1" applyFill="1" applyBorder="1" applyAlignment="1" applyProtection="1">
      <alignment vertical="center"/>
    </xf>
    <xf numFmtId="0" fontId="2" fillId="3" borderId="11" xfId="0" applyFont="1" applyFill="1" applyBorder="1" applyAlignment="1" applyProtection="1">
      <alignment horizontal="left" vertical="center" wrapText="1" indent="4"/>
    </xf>
    <xf numFmtId="0" fontId="2" fillId="3" borderId="11" xfId="0" applyFont="1" applyFill="1" applyBorder="1" applyAlignment="1" applyProtection="1">
      <alignment horizontal="left" vertical="center" wrapText="1" indent="5"/>
    </xf>
    <xf numFmtId="0" fontId="5" fillId="0" borderId="0" xfId="0" applyFont="1" applyFill="1" applyBorder="1" applyAlignment="1" applyProtection="1">
      <alignment horizontal="center" vertical="center" wrapText="1"/>
    </xf>
    <xf numFmtId="0" fontId="0" fillId="0" borderId="0" xfId="0" applyFill="1" applyAlignment="1" applyProtection="1">
      <alignment vertical="center"/>
    </xf>
    <xf numFmtId="0" fontId="17" fillId="0" borderId="0" xfId="0" applyFont="1" applyFill="1" applyAlignment="1" applyProtection="1">
      <alignment horizontal="center" vertical="center"/>
    </xf>
    <xf numFmtId="0" fontId="3" fillId="0" borderId="0" xfId="11" applyFill="1" applyAlignment="1" applyProtection="1">
      <alignment vertical="center"/>
    </xf>
    <xf numFmtId="0" fontId="6" fillId="8" borderId="6" xfId="0" applyFont="1" applyFill="1" applyBorder="1" applyAlignment="1" applyProtection="1">
      <alignment vertical="center" wrapText="1"/>
    </xf>
    <xf numFmtId="168" fontId="12" fillId="5" borderId="2" xfId="14">
      <alignment horizontal="center"/>
    </xf>
    <xf numFmtId="0" fontId="6" fillId="8" borderId="14" xfId="12" applyFont="1" applyFill="1" applyBorder="1" applyAlignment="1" applyProtection="1">
      <alignment horizontal="center" vertical="center" wrapText="1"/>
    </xf>
    <xf numFmtId="0" fontId="5" fillId="3" borderId="0" xfId="0" applyFont="1" applyFill="1" applyBorder="1" applyAlignment="1" applyProtection="1">
      <alignment horizontal="center" wrapText="1"/>
    </xf>
    <xf numFmtId="165" fontId="12" fillId="0" borderId="1" xfId="1">
      <protection locked="0"/>
    </xf>
    <xf numFmtId="0" fontId="0" fillId="0" borderId="0" xfId="0"/>
    <xf numFmtId="0" fontId="12" fillId="0" borderId="4" xfId="7">
      <alignment horizontal="center" vertical="center"/>
    </xf>
    <xf numFmtId="2" fontId="12" fillId="0" borderId="4" xfId="7" applyNumberFormat="1">
      <alignment horizontal="center" vertical="center"/>
    </xf>
    <xf numFmtId="0" fontId="15" fillId="7" borderId="7" xfId="18">
      <alignment horizontal="center" vertical="center"/>
    </xf>
    <xf numFmtId="168" fontId="12" fillId="5" borderId="4" xfId="14" applyBorder="1">
      <alignment horizontal="center"/>
    </xf>
    <xf numFmtId="168" fontId="12" fillId="5" borderId="15" xfId="14" applyBorder="1">
      <alignment horizontal="center"/>
    </xf>
    <xf numFmtId="168" fontId="12" fillId="5" borderId="2" xfId="14" applyBorder="1">
      <alignment horizontal="center"/>
    </xf>
    <xf numFmtId="0" fontId="2" fillId="3" borderId="0" xfId="0" applyFont="1" applyFill="1" applyAlignment="1" applyProtection="1">
      <alignment horizontal="right" vertical="center"/>
    </xf>
    <xf numFmtId="0" fontId="0" fillId="0" borderId="0" xfId="0"/>
    <xf numFmtId="0" fontId="2" fillId="3" borderId="9" xfId="0" applyFont="1" applyFill="1" applyBorder="1" applyAlignment="1" applyProtection="1">
      <alignment horizontal="left" vertical="center"/>
    </xf>
    <xf numFmtId="0" fontId="2" fillId="3" borderId="16"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14" xfId="0" applyFont="1" applyFill="1" applyBorder="1" applyAlignment="1" applyProtection="1">
      <alignment horizontal="right" vertical="center"/>
    </xf>
    <xf numFmtId="0" fontId="2" fillId="3" borderId="17" xfId="0" applyFont="1" applyFill="1" applyBorder="1" applyAlignment="1" applyProtection="1">
      <alignment vertical="center"/>
    </xf>
    <xf numFmtId="14" fontId="2" fillId="3" borderId="17" xfId="0" applyNumberFormat="1" applyFont="1" applyFill="1" applyBorder="1" applyAlignment="1" applyProtection="1">
      <alignment vertical="center"/>
    </xf>
    <xf numFmtId="170" fontId="15" fillId="3" borderId="17" xfId="0" applyNumberFormat="1" applyFont="1" applyFill="1" applyBorder="1" applyAlignment="1" applyProtection="1">
      <alignment horizontal="left" vertical="center"/>
    </xf>
    <xf numFmtId="0" fontId="2" fillId="3" borderId="8" xfId="0" applyFont="1" applyFill="1" applyBorder="1" applyAlignment="1" applyProtection="1">
      <alignment vertical="center"/>
    </xf>
    <xf numFmtId="0" fontId="3" fillId="3" borderId="0" xfId="11" applyFont="1" applyFill="1" applyBorder="1" applyAlignment="1" applyProtection="1">
      <alignment wrapText="1"/>
    </xf>
    <xf numFmtId="0" fontId="14" fillId="0" borderId="0" xfId="16" applyFont="1" applyBorder="1"/>
    <xf numFmtId="0" fontId="0" fillId="0" borderId="0" xfId="0" applyFill="1" applyBorder="1" applyAlignment="1" applyProtection="1">
      <alignment vertical="center"/>
    </xf>
    <xf numFmtId="0" fontId="6" fillId="0" borderId="0" xfId="12" applyFont="1" applyFill="1" applyBorder="1" applyAlignment="1" applyProtection="1">
      <alignment horizontal="center" vertical="center" wrapText="1"/>
    </xf>
    <xf numFmtId="0" fontId="3" fillId="0" borderId="0" xfId="11" applyFill="1" applyBorder="1" applyAlignment="1" applyProtection="1">
      <alignment vertical="center"/>
    </xf>
    <xf numFmtId="3" fontId="18" fillId="0" borderId="0" xfId="9" applyNumberFormat="1" applyFont="1" applyFill="1" applyBorder="1" applyAlignment="1" applyProtection="1">
      <alignment horizontal="center" wrapText="1"/>
    </xf>
    <xf numFmtId="169" fontId="2" fillId="0" borderId="0" xfId="13" applyNumberFormat="1" applyFont="1" applyFill="1" applyBorder="1" applyAlignment="1" applyProtection="1">
      <alignment horizontal="center" vertical="center"/>
    </xf>
    <xf numFmtId="169" fontId="18" fillId="0" borderId="0" xfId="13" applyNumberFormat="1" applyFont="1" applyFill="1" applyBorder="1" applyAlignment="1" applyProtection="1">
      <alignment horizontal="center" wrapText="1"/>
    </xf>
    <xf numFmtId="0" fontId="19" fillId="0" borderId="11" xfId="0" applyFont="1" applyBorder="1" applyAlignment="1">
      <alignment horizontal="center" vertical="center"/>
    </xf>
    <xf numFmtId="14" fontId="19" fillId="0" borderId="11" xfId="0" applyNumberFormat="1" applyFont="1" applyBorder="1" applyAlignment="1">
      <alignment horizontal="center" vertical="center"/>
    </xf>
    <xf numFmtId="0" fontId="3" fillId="3" borderId="0" xfId="10" applyFont="1" applyFill="1" applyBorder="1" applyAlignment="1" applyProtection="1">
      <alignment horizontal="right" vertical="center"/>
    </xf>
    <xf numFmtId="0" fontId="1" fillId="3" borderId="12" xfId="10" applyFill="1" applyBorder="1" applyAlignment="1" applyProtection="1"/>
    <xf numFmtId="0" fontId="0" fillId="3" borderId="12" xfId="0" applyFill="1" applyBorder="1" applyAlignment="1" applyProtection="1">
      <alignment vertical="center"/>
    </xf>
    <xf numFmtId="0" fontId="0" fillId="0" borderId="0" xfId="0"/>
    <xf numFmtId="0" fontId="16" fillId="0" borderId="0" xfId="0" applyFont="1" applyBorder="1" applyAlignment="1">
      <alignment vertical="top"/>
    </xf>
    <xf numFmtId="0" fontId="6" fillId="3" borderId="0" xfId="10" applyFont="1" applyFill="1" applyBorder="1" applyAlignment="1" applyProtection="1">
      <alignment vertical="top"/>
    </xf>
    <xf numFmtId="0" fontId="2" fillId="0" borderId="11" xfId="0" applyFont="1" applyFill="1" applyBorder="1" applyAlignment="1" applyProtection="1">
      <alignment horizontal="left" vertical="center" wrapText="1" indent="4"/>
    </xf>
    <xf numFmtId="0" fontId="2" fillId="3" borderId="11" xfId="0" applyFont="1" applyFill="1" applyBorder="1" applyAlignment="1" applyProtection="1">
      <alignment horizontal="left" vertical="center" wrapText="1" indent="3"/>
    </xf>
    <xf numFmtId="0" fontId="2" fillId="0" borderId="11" xfId="0" applyFont="1" applyFill="1" applyBorder="1" applyAlignment="1" applyProtection="1">
      <alignment horizontal="left" vertical="center" wrapText="1" indent="3"/>
    </xf>
    <xf numFmtId="0" fontId="6" fillId="8" borderId="15" xfId="12" applyFont="1" applyFill="1" applyBorder="1" applyAlignment="1" applyProtection="1">
      <alignment horizontal="center" vertical="center" wrapText="1"/>
    </xf>
    <xf numFmtId="0" fontId="6" fillId="8" borderId="4" xfId="12" applyFont="1" applyFill="1" applyBorder="1" applyAlignment="1" applyProtection="1">
      <alignment horizontal="center" vertical="center" wrapText="1"/>
    </xf>
    <xf numFmtId="0" fontId="6" fillId="8" borderId="2" xfId="12" applyFont="1" applyFill="1" applyBorder="1" applyAlignment="1" applyProtection="1">
      <alignment horizontal="center" vertical="center" wrapText="1"/>
    </xf>
    <xf numFmtId="0" fontId="3" fillId="0" borderId="0" xfId="11" applyFont="1" applyFill="1" applyBorder="1" applyAlignment="1" applyProtection="1">
      <alignment horizontal="left" wrapText="1"/>
    </xf>
    <xf numFmtId="0" fontId="8" fillId="3" borderId="12" xfId="10" applyFont="1" applyFill="1" applyBorder="1" applyAlignment="1" applyProtection="1">
      <alignment vertical="center"/>
    </xf>
    <xf numFmtId="0" fontId="2" fillId="0" borderId="11"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3" fontId="4" fillId="2" borderId="18" xfId="9" applyNumberFormat="1" applyFont="1" applyBorder="1" applyProtection="1">
      <alignment horizontal="center" vertical="center"/>
    </xf>
    <xf numFmtId="0" fontId="2" fillId="0" borderId="11" xfId="0" applyFont="1" applyFill="1" applyBorder="1" applyAlignment="1" applyProtection="1">
      <alignment vertical="center" wrapText="1"/>
    </xf>
    <xf numFmtId="0" fontId="2" fillId="0" borderId="11" xfId="0" applyFont="1" applyFill="1" applyBorder="1" applyAlignment="1" applyProtection="1">
      <alignment horizontal="left" vertical="center" wrapText="1" indent="1"/>
    </xf>
    <xf numFmtId="0" fontId="6" fillId="3" borderId="11" xfId="0" applyFont="1" applyFill="1" applyBorder="1" applyAlignment="1" applyProtection="1">
      <alignment vertical="center" wrapText="1"/>
    </xf>
    <xf numFmtId="0" fontId="2" fillId="9" borderId="13" xfId="0" applyFont="1" applyFill="1" applyBorder="1" applyAlignment="1" applyProtection="1">
      <alignment horizontal="center" vertical="center"/>
    </xf>
    <xf numFmtId="0" fontId="3" fillId="9" borderId="19" xfId="11" applyFill="1" applyBorder="1" applyAlignment="1" applyProtection="1">
      <alignment vertical="center"/>
    </xf>
    <xf numFmtId="0" fontId="1" fillId="3" borderId="0" xfId="0" applyFont="1" applyFill="1" applyBorder="1" applyAlignment="1" applyProtection="1">
      <alignment horizontal="center" vertical="center"/>
    </xf>
    <xf numFmtId="0" fontId="0" fillId="8" borderId="0" xfId="0" applyFill="1" applyBorder="1" applyAlignment="1" applyProtection="1">
      <alignment vertical="center"/>
    </xf>
    <xf numFmtId="0" fontId="6" fillId="0" borderId="15" xfId="12" applyFont="1" applyFill="1" applyBorder="1" applyAlignment="1" applyProtection="1">
      <alignment horizontal="center" vertical="center" wrapText="1"/>
    </xf>
    <xf numFmtId="0" fontId="6" fillId="0" borderId="4" xfId="12" applyFont="1" applyFill="1" applyBorder="1" applyAlignment="1" applyProtection="1">
      <alignment horizontal="center" vertical="center" wrapText="1"/>
    </xf>
    <xf numFmtId="0" fontId="6" fillId="0" borderId="2" xfId="12" applyFont="1" applyFill="1" applyBorder="1" applyAlignment="1" applyProtection="1">
      <alignment horizontal="center" vertical="center" wrapText="1"/>
    </xf>
    <xf numFmtId="0" fontId="2" fillId="2" borderId="18" xfId="9" applyFont="1" applyBorder="1" applyProtection="1">
      <alignment horizontal="center" vertical="center"/>
    </xf>
    <xf numFmtId="0" fontId="5" fillId="2" borderId="11" xfId="9" applyFont="1" applyBorder="1" applyProtection="1">
      <alignment horizontal="center" vertical="center"/>
    </xf>
    <xf numFmtId="3" fontId="4" fillId="2" borderId="1" xfId="9" applyNumberFormat="1" applyFont="1" applyBorder="1" applyProtection="1">
      <alignment horizontal="center" vertical="center"/>
    </xf>
    <xf numFmtId="0" fontId="0" fillId="8" borderId="0" xfId="0" applyFill="1" applyBorder="1" applyAlignment="1" applyProtection="1">
      <alignment horizontal="center" vertical="center"/>
    </xf>
    <xf numFmtId="3" fontId="4" fillId="2" borderId="20" xfId="9" applyNumberFormat="1" applyFont="1" applyBorder="1" applyProtection="1">
      <alignment horizontal="center" vertical="center"/>
    </xf>
    <xf numFmtId="0" fontId="6" fillId="8" borderId="11" xfId="12" applyFont="1" applyFill="1" applyBorder="1" applyAlignment="1" applyProtection="1">
      <alignment horizontal="center" vertical="center" wrapText="1"/>
    </xf>
    <xf numFmtId="2" fontId="4" fillId="0" borderId="11" xfId="0" applyNumberFormat="1" applyFont="1" applyFill="1" applyBorder="1" applyAlignment="1" applyProtection="1">
      <alignment horizontal="center" vertical="center" wrapText="1"/>
    </xf>
    <xf numFmtId="0" fontId="5" fillId="2" borderId="20" xfId="9" applyFont="1" applyBorder="1" applyProtection="1">
      <alignment horizontal="center" vertical="center"/>
    </xf>
    <xf numFmtId="168" fontId="12" fillId="5" borderId="11" xfId="14" applyBorder="1">
      <alignment horizontal="center"/>
    </xf>
    <xf numFmtId="2" fontId="4"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12" fillId="0" borderId="0" xfId="3" applyFill="1" applyBorder="1">
      <alignment vertical="center"/>
    </xf>
    <xf numFmtId="0" fontId="6" fillId="0" borderId="0" xfId="12" applyFont="1" applyFill="1" applyBorder="1" applyAlignment="1" applyProtection="1">
      <alignment vertical="center" wrapText="1"/>
    </xf>
    <xf numFmtId="0" fontId="12" fillId="0" borderId="0" xfId="3" applyFont="1" applyFill="1" applyBorder="1" applyAlignment="1">
      <alignment horizontal="center" vertical="center"/>
    </xf>
    <xf numFmtId="0" fontId="12" fillId="0" borderId="0" xfId="7" applyFill="1" applyBorder="1">
      <alignment horizontal="center" vertical="center"/>
    </xf>
    <xf numFmtId="2" fontId="12" fillId="0" borderId="0" xfId="7" applyNumberFormat="1" applyFill="1" applyBorder="1">
      <alignment horizontal="center" vertical="center"/>
    </xf>
    <xf numFmtId="0" fontId="2" fillId="3" borderId="12" xfId="0" applyFont="1" applyFill="1" applyBorder="1" applyAlignment="1" applyProtection="1">
      <alignment horizontal="center" vertical="center"/>
    </xf>
    <xf numFmtId="0" fontId="5" fillId="2" borderId="18" xfId="9" applyFont="1" applyBorder="1" applyProtection="1">
      <alignment horizontal="center" vertical="center"/>
    </xf>
    <xf numFmtId="169" fontId="12" fillId="2" borderId="18" xfId="9" applyNumberFormat="1" applyFont="1" applyBorder="1" applyProtection="1">
      <alignment horizontal="center" vertical="center"/>
    </xf>
    <xf numFmtId="0" fontId="2" fillId="0" borderId="11" xfId="0" applyFont="1" applyFill="1" applyBorder="1" applyAlignment="1" applyProtection="1">
      <alignment horizontal="left" vertical="center" wrapText="1" indent="2"/>
    </xf>
    <xf numFmtId="169" fontId="4" fillId="2" borderId="20" xfId="9" applyNumberFormat="1" applyFont="1" applyBorder="1" applyProtection="1">
      <alignment horizontal="center" vertical="center"/>
    </xf>
    <xf numFmtId="169" fontId="4" fillId="2" borderId="18" xfId="9" applyNumberFormat="1" applyFont="1" applyBorder="1" applyProtection="1">
      <alignment horizontal="center" vertical="center"/>
    </xf>
    <xf numFmtId="169" fontId="2" fillId="2" borderId="18" xfId="9" applyNumberFormat="1" applyFont="1" applyBorder="1" applyProtection="1">
      <alignment horizontal="center" vertical="center"/>
    </xf>
    <xf numFmtId="0" fontId="2" fillId="0" borderId="11" xfId="0" applyFont="1" applyFill="1" applyBorder="1" applyAlignment="1" applyProtection="1">
      <alignment horizontal="left" vertical="center" wrapText="1" indent="5"/>
    </xf>
    <xf numFmtId="0" fontId="6" fillId="0" borderId="11" xfId="0" applyFont="1" applyFill="1" applyBorder="1" applyAlignment="1" applyProtection="1">
      <alignment horizontal="center" vertical="center" wrapText="1"/>
    </xf>
    <xf numFmtId="0" fontId="6" fillId="0" borderId="11" xfId="12" applyFont="1" applyFill="1" applyBorder="1" applyAlignment="1" applyProtection="1">
      <alignment horizontal="center" vertical="center" wrapText="1"/>
    </xf>
    <xf numFmtId="0" fontId="6" fillId="0" borderId="11" xfId="9" applyFont="1" applyFill="1" applyBorder="1" applyProtection="1">
      <alignment horizontal="center" vertical="center"/>
    </xf>
    <xf numFmtId="0" fontId="2" fillId="0" borderId="11" xfId="0" applyFont="1" applyFill="1" applyBorder="1" applyAlignment="1" applyProtection="1">
      <alignment horizontal="left" vertical="center"/>
    </xf>
    <xf numFmtId="169" fontId="12" fillId="2" borderId="20" xfId="9" applyNumberFormat="1" applyFont="1" applyBorder="1" applyProtection="1">
      <alignment horizontal="center" vertical="center"/>
    </xf>
    <xf numFmtId="0" fontId="2" fillId="0" borderId="11" xfId="0" applyFont="1" applyFill="1" applyBorder="1" applyAlignment="1" applyProtection="1">
      <alignment horizontal="left" vertical="center" indent="1"/>
    </xf>
    <xf numFmtId="0" fontId="2" fillId="0" borderId="11" xfId="0" applyFont="1" applyFill="1" applyBorder="1" applyAlignment="1" applyProtection="1">
      <alignment horizontal="left" vertical="center" wrapText="1"/>
    </xf>
    <xf numFmtId="0" fontId="6" fillId="0" borderId="6" xfId="0" applyFont="1" applyFill="1" applyBorder="1" applyAlignment="1" applyProtection="1">
      <alignment vertical="center" wrapText="1"/>
    </xf>
    <xf numFmtId="0" fontId="0" fillId="0" borderId="0" xfId="0" applyAlignment="1">
      <alignment horizontal="center"/>
    </xf>
    <xf numFmtId="0" fontId="6" fillId="8"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2" fillId="3" borderId="11" xfId="0" applyFont="1" applyFill="1" applyBorder="1" applyAlignment="1" applyProtection="1">
      <alignment horizontal="left" vertical="center" wrapText="1" indent="2"/>
    </xf>
    <xf numFmtId="0" fontId="12" fillId="2" borderId="20" xfId="9" applyFont="1" applyBorder="1">
      <alignment horizontal="center" vertical="center"/>
    </xf>
    <xf numFmtId="3" fontId="5" fillId="2" borderId="20" xfId="9" applyNumberFormat="1" applyFont="1" applyBorder="1" applyProtection="1">
      <alignment horizontal="center" vertical="center"/>
    </xf>
    <xf numFmtId="0" fontId="3" fillId="8" borderId="0" xfId="11" applyFill="1" applyBorder="1" applyAlignment="1" applyProtection="1">
      <alignment vertical="center"/>
    </xf>
    <xf numFmtId="0" fontId="3" fillId="8" borderId="0" xfId="11" applyFill="1" applyBorder="1" applyAlignment="1" applyProtection="1">
      <alignment horizontal="center" vertical="center"/>
    </xf>
    <xf numFmtId="0" fontId="2" fillId="0" borderId="6" xfId="0" applyFont="1" applyFill="1" applyBorder="1" applyAlignment="1" applyProtection="1">
      <alignment vertical="center" wrapText="1"/>
    </xf>
    <xf numFmtId="0" fontId="2" fillId="0" borderId="17" xfId="0" applyFont="1" applyFill="1" applyBorder="1" applyAlignment="1" applyProtection="1">
      <alignment vertical="center"/>
    </xf>
    <xf numFmtId="0" fontId="2" fillId="8" borderId="11" xfId="0" applyFont="1" applyFill="1" applyBorder="1" applyAlignment="1" applyProtection="1">
      <alignment horizontal="left" vertical="center" wrapText="1" indent="2"/>
    </xf>
    <xf numFmtId="0" fontId="2" fillId="0" borderId="0" xfId="0" applyFont="1" applyFill="1" applyBorder="1" applyAlignment="1" applyProtection="1">
      <alignment vertical="center" wrapText="1"/>
    </xf>
    <xf numFmtId="0" fontId="2" fillId="3" borderId="4"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3" fillId="3" borderId="0" xfId="1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3" borderId="0" xfId="0" applyFont="1" applyFill="1" applyBorder="1" applyAlignment="1" applyProtection="1">
      <alignment horizontal="left" vertical="center" wrapText="1"/>
    </xf>
    <xf numFmtId="0" fontId="10" fillId="3" borderId="8" xfId="0" applyFont="1" applyFill="1" applyBorder="1" applyAlignment="1" applyProtection="1">
      <alignment horizontal="left"/>
    </xf>
    <xf numFmtId="0" fontId="10" fillId="3" borderId="17" xfId="0" applyFont="1" applyFill="1" applyBorder="1" applyAlignment="1" applyProtection="1">
      <alignment horizontal="left"/>
    </xf>
    <xf numFmtId="0" fontId="2" fillId="0" borderId="11" xfId="0" applyFont="1" applyBorder="1" applyAlignment="1" applyProtection="1">
      <alignment horizontal="left" vertical="center" wrapText="1" indent="1"/>
    </xf>
    <xf numFmtId="0" fontId="2" fillId="3" borderId="9" xfId="0" applyFont="1" applyFill="1" applyBorder="1" applyAlignment="1" applyProtection="1">
      <alignment horizontal="left" wrapText="1"/>
    </xf>
    <xf numFmtId="0" fontId="2" fillId="3" borderId="9" xfId="0" applyFont="1" applyFill="1" applyBorder="1" applyAlignment="1" applyProtection="1">
      <alignment horizontal="center" wrapText="1"/>
    </xf>
    <xf numFmtId="0" fontId="2" fillId="0" borderId="0" xfId="0" applyFont="1" applyBorder="1"/>
    <xf numFmtId="0" fontId="2" fillId="0" borderId="0" xfId="0" applyFont="1" applyAlignment="1">
      <alignment horizontal="center"/>
    </xf>
    <xf numFmtId="0" fontId="2" fillId="0" borderId="4"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indent="2"/>
    </xf>
    <xf numFmtId="0" fontId="6" fillId="3" borderId="9" xfId="0" applyFont="1" applyFill="1" applyBorder="1" applyAlignment="1" applyProtection="1">
      <alignment wrapText="1"/>
    </xf>
    <xf numFmtId="0" fontId="2" fillId="3" borderId="0" xfId="0" applyFont="1" applyFill="1" applyBorder="1" applyAlignment="1" applyProtection="1">
      <alignment horizontal="left" vertical="center" wrapText="1" indent="2"/>
    </xf>
    <xf numFmtId="0" fontId="2" fillId="0" borderId="6" xfId="0" applyFont="1" applyFill="1" applyBorder="1" applyAlignment="1" applyProtection="1">
      <alignment horizontal="center" vertical="center"/>
    </xf>
    <xf numFmtId="0" fontId="6" fillId="11" borderId="6" xfId="0" applyFont="1" applyFill="1" applyBorder="1" applyAlignment="1" applyProtection="1">
      <alignment vertical="center"/>
    </xf>
    <xf numFmtId="0" fontId="12" fillId="0" borderId="4" xfId="7" applyFont="1">
      <alignment horizontal="center" vertical="center"/>
    </xf>
    <xf numFmtId="171" fontId="12" fillId="0" borderId="1" xfId="4">
      <protection locked="0"/>
    </xf>
    <xf numFmtId="0" fontId="20" fillId="7" borderId="11" xfId="0" applyFont="1" applyFill="1" applyBorder="1" applyAlignment="1" applyProtection="1">
      <alignment horizontal="center" vertical="center"/>
    </xf>
    <xf numFmtId="0" fontId="8" fillId="3" borderId="5" xfId="10" applyFont="1" applyFill="1" applyBorder="1" applyAlignment="1" applyProtection="1">
      <alignment vertical="center"/>
    </xf>
    <xf numFmtId="0" fontId="0" fillId="0" borderId="0" xfId="0" applyAlignment="1"/>
    <xf numFmtId="0" fontId="6" fillId="8" borderId="0" xfId="12" applyFont="1" applyFill="1" applyBorder="1" applyAlignment="1" applyProtection="1">
      <alignment horizontal="center" vertical="center"/>
    </xf>
    <xf numFmtId="0" fontId="0" fillId="8" borderId="0" xfId="0" applyFill="1" applyBorder="1" applyAlignment="1"/>
    <xf numFmtId="0" fontId="6" fillId="8" borderId="0" xfId="12" applyFont="1" applyFill="1" applyBorder="1" applyAlignment="1" applyProtection="1">
      <alignment vertical="center"/>
    </xf>
    <xf numFmtId="0" fontId="6" fillId="8" borderId="5" xfId="12" applyFont="1" applyFill="1" applyBorder="1" applyAlignment="1" applyProtection="1">
      <alignment vertical="center"/>
    </xf>
    <xf numFmtId="2" fontId="12" fillId="8" borderId="0" xfId="3" applyNumberFormat="1" applyFill="1" applyBorder="1" applyAlignment="1">
      <alignment vertical="center"/>
    </xf>
    <xf numFmtId="0" fontId="12" fillId="8" borderId="0" xfId="3" applyFill="1" applyBorder="1" applyAlignment="1">
      <alignment vertical="center"/>
    </xf>
    <xf numFmtId="0" fontId="0" fillId="3" borderId="13" xfId="0" applyFill="1" applyBorder="1" applyAlignment="1" applyProtection="1">
      <alignment vertical="center"/>
    </xf>
    <xf numFmtId="0" fontId="3" fillId="0" borderId="0" xfId="11" applyFont="1" applyFill="1" applyBorder="1" applyAlignment="1" applyProtection="1">
      <alignment wrapText="1"/>
    </xf>
    <xf numFmtId="0" fontId="2" fillId="0" borderId="0" xfId="0" applyFont="1" applyFill="1" applyBorder="1" applyAlignment="1" applyProtection="1">
      <alignment horizontal="left"/>
    </xf>
    <xf numFmtId="0" fontId="3" fillId="0" borderId="0" xfId="11" applyFont="1" applyFill="1" applyBorder="1" applyAlignment="1" applyProtection="1"/>
    <xf numFmtId="0" fontId="2" fillId="0" borderId="12" xfId="0" applyFont="1" applyFill="1" applyBorder="1" applyAlignment="1" applyProtection="1">
      <alignment vertical="center"/>
    </xf>
    <xf numFmtId="0" fontId="2" fillId="0" borderId="0" xfId="0" applyFont="1" applyFill="1" applyBorder="1" applyAlignment="1" applyProtection="1">
      <alignment horizontal="center"/>
    </xf>
    <xf numFmtId="0" fontId="2" fillId="0" borderId="17" xfId="0" applyFont="1" applyFill="1" applyBorder="1" applyAlignment="1" applyProtection="1">
      <alignment horizontal="center"/>
    </xf>
    <xf numFmtId="0" fontId="17" fillId="0" borderId="17" xfId="0" applyFont="1" applyFill="1" applyBorder="1" applyAlignment="1" applyProtection="1">
      <alignment horizontal="center" vertical="center"/>
    </xf>
    <xf numFmtId="0" fontId="0" fillId="0" borderId="17" xfId="0" applyFill="1" applyBorder="1" applyAlignment="1" applyProtection="1">
      <alignment vertical="center"/>
    </xf>
    <xf numFmtId="0" fontId="3" fillId="0" borderId="17" xfId="11" applyFill="1" applyBorder="1" applyAlignment="1" applyProtection="1">
      <alignment vertical="center"/>
    </xf>
    <xf numFmtId="168" fontId="12" fillId="5" borderId="2" xfId="14" applyNumberFormat="1">
      <alignment horizontal="center"/>
    </xf>
    <xf numFmtId="0" fontId="6" fillId="8" borderId="2" xfId="12"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0" fillId="0" borderId="0" xfId="0" applyFill="1" applyAlignment="1"/>
    <xf numFmtId="0" fontId="21" fillId="3" borderId="12"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9" xfId="0" applyFont="1" applyFill="1" applyBorder="1" applyAlignment="1" applyProtection="1">
      <alignment horizontal="left" vertical="center" wrapText="1" indent="2"/>
    </xf>
    <xf numFmtId="0" fontId="2" fillId="0" borderId="12" xfId="0" applyFont="1" applyFill="1" applyBorder="1" applyAlignment="1" applyProtection="1">
      <alignment horizontal="left" vertical="center" wrapText="1" indent="2"/>
    </xf>
    <xf numFmtId="0" fontId="2" fillId="9" borderId="19" xfId="0" applyFont="1" applyFill="1" applyBorder="1" applyAlignment="1" applyProtection="1">
      <alignment vertical="center"/>
    </xf>
    <xf numFmtId="0" fontId="2" fillId="0" borderId="16"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8" borderId="13" xfId="0" applyFont="1" applyFill="1" applyBorder="1" applyAlignment="1" applyProtection="1">
      <alignment horizontal="left" vertical="center" wrapText="1" indent="1"/>
    </xf>
    <xf numFmtId="0" fontId="2" fillId="9" borderId="4" xfId="0" applyFont="1" applyFill="1" applyBorder="1" applyAlignment="1" applyProtection="1">
      <alignment horizontal="center" vertical="center" wrapText="1"/>
    </xf>
    <xf numFmtId="173" fontId="12" fillId="0" borderId="1" xfId="4" applyNumberFormat="1" applyAlignment="1">
      <alignment horizontal="center"/>
      <protection locked="0"/>
    </xf>
    <xf numFmtId="171" fontId="12" fillId="0" borderId="1" xfId="1" applyNumberFormat="1">
      <protection locked="0"/>
    </xf>
    <xf numFmtId="0" fontId="0" fillId="0" borderId="9" xfId="0" applyBorder="1"/>
    <xf numFmtId="0" fontId="2" fillId="12" borderId="11" xfId="0" applyFont="1" applyFill="1" applyBorder="1" applyAlignment="1" applyProtection="1">
      <alignment horizontal="center" vertical="center" wrapText="1"/>
    </xf>
    <xf numFmtId="0" fontId="0" fillId="0" borderId="0" xfId="0" applyAlignment="1">
      <alignment horizontal="center" vertical="center"/>
    </xf>
    <xf numFmtId="0" fontId="15" fillId="7" borderId="7" xfId="18" applyAlignment="1">
      <alignment horizontal="center" vertical="center"/>
    </xf>
    <xf numFmtId="49" fontId="12" fillId="0" borderId="1" xfId="2">
      <alignment horizontal="center"/>
      <protection locked="0"/>
    </xf>
    <xf numFmtId="0" fontId="1" fillId="3" borderId="6" xfId="10" applyFill="1" applyBorder="1" applyAlignment="1" applyProtection="1">
      <alignment horizontal="center" vertical="center"/>
    </xf>
    <xf numFmtId="168" fontId="12" fillId="5" borderId="0" xfId="14" applyBorder="1">
      <alignment horizontal="center"/>
    </xf>
    <xf numFmtId="0" fontId="2" fillId="0" borderId="0" xfId="0" applyFont="1" applyFill="1" applyBorder="1" applyAlignment="1" applyProtection="1">
      <alignment horizontal="left" wrapText="1"/>
    </xf>
    <xf numFmtId="0" fontId="2" fillId="0" borderId="9" xfId="0" applyFont="1" applyFill="1" applyBorder="1" applyAlignment="1" applyProtection="1">
      <alignment horizontal="left"/>
    </xf>
    <xf numFmtId="0" fontId="3" fillId="0" borderId="9" xfId="11" applyFont="1" applyFill="1" applyBorder="1" applyProtection="1"/>
    <xf numFmtId="0" fontId="3" fillId="0" borderId="0" xfId="11" applyFont="1" applyFill="1" applyBorder="1" applyProtection="1"/>
    <xf numFmtId="0" fontId="3" fillId="9" borderId="6" xfId="11" applyFont="1" applyFill="1" applyBorder="1" applyProtection="1"/>
    <xf numFmtId="0" fontId="3" fillId="0" borderId="0" xfId="11" applyFont="1" applyFill="1" applyBorder="1" applyAlignment="1" applyProtection="1">
      <alignment horizontal="left"/>
    </xf>
    <xf numFmtId="0" fontId="21" fillId="0" borderId="0" xfId="0" applyFont="1" applyFill="1" applyBorder="1" applyAlignment="1" applyProtection="1">
      <alignment horizontal="center" vertical="center"/>
    </xf>
    <xf numFmtId="0" fontId="12" fillId="0" borderId="11" xfId="7" applyBorder="1">
      <alignment horizontal="center" vertical="center"/>
    </xf>
    <xf numFmtId="0" fontId="3" fillId="0" borderId="0" xfId="11" applyFont="1" applyFill="1" applyBorder="1" applyAlignment="1" applyProtection="1">
      <alignment vertical="center"/>
    </xf>
    <xf numFmtId="0" fontId="2" fillId="0" borderId="0" xfId="0" applyFont="1" applyFill="1" applyBorder="1" applyAlignment="1"/>
    <xf numFmtId="0" fontId="2" fillId="0" borderId="0" xfId="0" applyFont="1" applyFill="1" applyBorder="1" applyAlignment="1" applyProtection="1">
      <alignment horizontal="left" vertical="center"/>
    </xf>
    <xf numFmtId="0" fontId="6" fillId="9" borderId="13" xfId="0" applyFont="1" applyFill="1" applyBorder="1" applyAlignment="1" applyProtection="1">
      <alignment vertical="center"/>
    </xf>
    <xf numFmtId="0" fontId="0" fillId="0" borderId="13" xfId="0" applyFill="1" applyBorder="1" applyAlignment="1" applyProtection="1">
      <alignment vertical="center"/>
    </xf>
    <xf numFmtId="0" fontId="0" fillId="0" borderId="12" xfId="0" applyFill="1" applyBorder="1" applyAlignment="1" applyProtection="1">
      <alignment vertical="center"/>
    </xf>
    <xf numFmtId="0" fontId="0" fillId="0" borderId="0" xfId="0" applyFill="1" applyBorder="1"/>
    <xf numFmtId="0" fontId="2" fillId="0" borderId="0" xfId="0" applyFont="1" applyBorder="1" applyAlignment="1">
      <alignment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horizontal="center" vertical="center" wrapText="1"/>
    </xf>
    <xf numFmtId="0" fontId="2" fillId="0" borderId="0" xfId="0" applyFont="1" applyFill="1" applyBorder="1" applyAlignment="1" applyProtection="1">
      <alignment horizontal="left" vertical="center" wrapText="1" indent="1"/>
    </xf>
    <xf numFmtId="0" fontId="2" fillId="0" borderId="0" xfId="0" applyFont="1" applyFill="1" applyBorder="1" applyAlignment="1">
      <alignment wrapText="1"/>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3" fillId="0" borderId="0" xfId="11"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xf>
    <xf numFmtId="0" fontId="6" fillId="0" borderId="0" xfId="0" applyFont="1" applyFill="1" applyBorder="1" applyAlignment="1" applyProtection="1"/>
    <xf numFmtId="0" fontId="2" fillId="0" borderId="0" xfId="0" applyFont="1" applyFill="1" applyBorder="1" applyAlignment="1" applyProtection="1">
      <alignment horizontal="right" vertical="center"/>
    </xf>
    <xf numFmtId="171" fontId="12" fillId="13" borderId="1" xfId="21">
      <protection locked="0"/>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2" fillId="0" borderId="8" xfId="0" applyFont="1" applyFill="1" applyBorder="1" applyAlignment="1" applyProtection="1">
      <alignment horizontal="left" vertical="center"/>
    </xf>
    <xf numFmtId="0" fontId="0" fillId="0" borderId="0" xfId="0"/>
    <xf numFmtId="0" fontId="0" fillId="0" borderId="0" xfId="0"/>
    <xf numFmtId="171" fontId="12" fillId="13" borderId="1" xfId="23">
      <protection locked="0"/>
    </xf>
    <xf numFmtId="173" fontId="12" fillId="2" borderId="2" xfId="9" applyNumberFormat="1" applyFont="1">
      <alignment horizontal="center" vertical="center"/>
    </xf>
    <xf numFmtId="0" fontId="14" fillId="3" borderId="0" xfId="16" applyFill="1" applyAlignment="1" applyProtection="1">
      <alignment vertical="center"/>
    </xf>
    <xf numFmtId="174" fontId="12" fillId="0" borderId="3" xfId="24"/>
    <xf numFmtId="0" fontId="0" fillId="0" borderId="15" xfId="0" applyFill="1" applyBorder="1"/>
    <xf numFmtId="0" fontId="0" fillId="0" borderId="2" xfId="0" applyFill="1" applyBorder="1"/>
    <xf numFmtId="0" fontId="0" fillId="0" borderId="4" xfId="0" applyFill="1" applyBorder="1"/>
    <xf numFmtId="168" fontId="12" fillId="0" borderId="12" xfId="14" applyFill="1" applyBorder="1">
      <alignment horizontal="center"/>
    </xf>
    <xf numFmtId="0" fontId="2" fillId="3" borderId="23" xfId="0" applyFont="1" applyFill="1" applyBorder="1" applyAlignment="1" applyProtection="1">
      <alignment horizontal="left"/>
    </xf>
    <xf numFmtId="0" fontId="0" fillId="0" borderId="23" xfId="0" applyBorder="1" applyAlignment="1">
      <alignment horizontal="left"/>
    </xf>
    <xf numFmtId="0" fontId="2" fillId="0" borderId="24" xfId="0" applyFont="1" applyBorder="1" applyAlignment="1">
      <alignment horizontal="left" wrapText="1"/>
    </xf>
    <xf numFmtId="0" fontId="0" fillId="0" borderId="11" xfId="0" applyBorder="1" applyAlignment="1">
      <alignment horizontal="center" vertical="center" wrapText="1"/>
    </xf>
    <xf numFmtId="0" fontId="0" fillId="0" borderId="0" xfId="0" applyBorder="1"/>
    <xf numFmtId="0" fontId="2" fillId="3" borderId="0" xfId="0" applyFont="1" applyFill="1" applyBorder="1" applyAlignment="1" applyProtection="1">
      <alignment horizontal="left" vertical="center"/>
    </xf>
    <xf numFmtId="0" fontId="0" fillId="3" borderId="0" xfId="0" applyFill="1" applyBorder="1" applyAlignment="1" applyProtection="1">
      <alignment horizontal="left" vertical="center"/>
    </xf>
    <xf numFmtId="168" fontId="12" fillId="0" borderId="2" xfId="14" applyFill="1" applyBorder="1">
      <alignment horizontal="center"/>
    </xf>
    <xf numFmtId="168" fontId="12" fillId="0" borderId="5" xfId="14" applyFill="1" applyBorder="1">
      <alignment horizontal="center"/>
    </xf>
    <xf numFmtId="0" fontId="2" fillId="3" borderId="0" xfId="0" applyFont="1" applyFill="1" applyBorder="1" applyAlignment="1" applyProtection="1">
      <alignment horizontal="center"/>
    </xf>
    <xf numFmtId="43" fontId="2" fillId="3" borderId="15" xfId="13" applyFont="1" applyFill="1" applyBorder="1" applyAlignment="1" applyProtection="1">
      <alignment horizontal="center"/>
    </xf>
    <xf numFmtId="43" fontId="2" fillId="14" borderId="2" xfId="13" applyFont="1" applyFill="1" applyBorder="1" applyAlignment="1" applyProtection="1">
      <alignment horizontal="center"/>
    </xf>
    <xf numFmtId="43" fontId="2" fillId="7" borderId="2" xfId="13" applyNumberFormat="1" applyFont="1" applyFill="1" applyBorder="1" applyAlignment="1" applyProtection="1">
      <alignment horizontal="center"/>
    </xf>
    <xf numFmtId="43" fontId="2" fillId="7" borderId="2" xfId="13" applyFont="1" applyFill="1" applyBorder="1" applyAlignment="1" applyProtection="1">
      <alignment horizontal="center"/>
    </xf>
    <xf numFmtId="43" fontId="2" fillId="15" borderId="11" xfId="13" applyFont="1" applyFill="1" applyBorder="1" applyAlignment="1" applyProtection="1">
      <alignment horizontal="center"/>
    </xf>
    <xf numFmtId="4" fontId="2" fillId="10" borderId="11" xfId="13" applyNumberFormat="1" applyFont="1" applyFill="1" applyBorder="1" applyAlignment="1" applyProtection="1">
      <alignment vertical="center"/>
    </xf>
    <xf numFmtId="0" fontId="2" fillId="10" borderId="11" xfId="0" applyFont="1" applyFill="1" applyBorder="1" applyAlignment="1" applyProtection="1">
      <alignment vertical="center"/>
    </xf>
    <xf numFmtId="4" fontId="2" fillId="15" borderId="25" xfId="13" applyNumberFormat="1" applyFont="1" applyFill="1" applyBorder="1" applyAlignment="1" applyProtection="1">
      <alignment vertical="center"/>
    </xf>
    <xf numFmtId="0" fontId="2" fillId="15" borderId="11" xfId="0" applyFont="1" applyFill="1" applyBorder="1" applyAlignment="1" applyProtection="1">
      <alignment vertical="center"/>
    </xf>
    <xf numFmtId="0" fontId="0" fillId="3" borderId="0" xfId="0" applyFill="1" applyBorder="1" applyAlignment="1" applyProtection="1">
      <alignment horizontal="center"/>
    </xf>
    <xf numFmtId="43" fontId="12" fillId="3" borderId="2" xfId="13" applyFont="1" applyFill="1" applyBorder="1" applyAlignment="1" applyProtection="1">
      <alignment horizontal="center"/>
    </xf>
    <xf numFmtId="0" fontId="0" fillId="3" borderId="0" xfId="0" applyFill="1" applyBorder="1" applyAlignment="1" applyProtection="1">
      <alignment horizontal="center" vertical="center"/>
    </xf>
    <xf numFmtId="43" fontId="2" fillId="3" borderId="2" xfId="13" applyNumberFormat="1" applyFont="1" applyFill="1" applyBorder="1" applyAlignment="1" applyProtection="1">
      <alignment horizontal="center"/>
    </xf>
    <xf numFmtId="43" fontId="2" fillId="3" borderId="2" xfId="13" applyFont="1" applyFill="1" applyBorder="1" applyAlignment="1" applyProtection="1">
      <alignment horizontal="center"/>
    </xf>
    <xf numFmtId="43" fontId="2" fillId="0" borderId="2" xfId="13" applyFont="1" applyFill="1" applyBorder="1" applyAlignment="1" applyProtection="1">
      <alignment horizontal="center"/>
    </xf>
    <xf numFmtId="43" fontId="2" fillId="8" borderId="2" xfId="13" applyFont="1" applyFill="1" applyBorder="1" applyAlignment="1" applyProtection="1">
      <alignment horizontal="center"/>
    </xf>
    <xf numFmtId="0" fontId="2" fillId="3" borderId="0" xfId="0" applyFont="1" applyFill="1" applyAlignment="1" applyProtection="1">
      <alignment horizontal="left" vertical="center"/>
    </xf>
    <xf numFmtId="0" fontId="3" fillId="3" borderId="0" xfId="11" applyFill="1" applyBorder="1" applyAlignment="1" applyProtection="1">
      <alignment horizontal="center"/>
    </xf>
    <xf numFmtId="43" fontId="3" fillId="3" borderId="2" xfId="13" applyFont="1" applyFill="1" applyBorder="1" applyAlignment="1" applyProtection="1">
      <alignment horizontal="center"/>
    </xf>
    <xf numFmtId="0" fontId="3" fillId="0" borderId="0" xfId="11" applyFill="1" applyBorder="1" applyAlignment="1" applyProtection="1">
      <alignment horizontal="center" vertical="center"/>
    </xf>
    <xf numFmtId="0" fontId="3" fillId="3" borderId="0" xfId="11" applyFill="1" applyBorder="1" applyAlignment="1" applyProtection="1">
      <alignment horizontal="left" vertical="center"/>
    </xf>
    <xf numFmtId="0" fontId="3" fillId="0" borderId="0" xfId="11" applyFill="1" applyBorder="1" applyAlignment="1" applyProtection="1">
      <alignment horizontal="left" vertical="center"/>
    </xf>
    <xf numFmtId="168" fontId="25" fillId="16" borderId="2" xfId="14" applyFont="1" applyFill="1" applyBorder="1">
      <alignment horizontal="center"/>
    </xf>
    <xf numFmtId="43" fontId="2" fillId="0" borderId="0" xfId="13" applyFont="1" applyFill="1" applyBorder="1" applyAlignment="1" applyProtection="1">
      <alignment horizontal="left"/>
    </xf>
    <xf numFmtId="3" fontId="0" fillId="0" borderId="0" xfId="0" applyNumberFormat="1" applyFill="1" applyBorder="1" applyAlignment="1"/>
    <xf numFmtId="3" fontId="12" fillId="0" borderId="0" xfId="26" applyNumberFormat="1" applyFill="1" applyBorder="1" applyAlignment="1" applyProtection="1">
      <alignment horizontal="right"/>
      <protection locked="0"/>
    </xf>
    <xf numFmtId="2" fontId="2" fillId="0" borderId="0" xfId="0" applyNumberFormat="1" applyFont="1" applyFill="1" applyBorder="1" applyAlignment="1" applyProtection="1">
      <alignment vertical="center"/>
    </xf>
    <xf numFmtId="4" fontId="2" fillId="0" borderId="0" xfId="13"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6" fillId="11" borderId="25" xfId="13" applyNumberFormat="1" applyFont="1" applyFill="1" applyBorder="1" applyAlignment="1" applyProtection="1">
      <alignment vertical="center"/>
    </xf>
    <xf numFmtId="0" fontId="6" fillId="11" borderId="11" xfId="0" applyFont="1" applyFill="1" applyBorder="1" applyAlignment="1" applyProtection="1">
      <alignment vertical="center"/>
    </xf>
    <xf numFmtId="43" fontId="2" fillId="15" borderId="25" xfId="13" applyFont="1" applyFill="1" applyBorder="1" applyAlignment="1" applyProtection="1">
      <alignment horizontal="center"/>
    </xf>
    <xf numFmtId="43" fontId="12" fillId="8" borderId="2" xfId="13" applyFont="1" applyFill="1" applyBorder="1" applyAlignment="1" applyProtection="1">
      <alignment horizontal="center"/>
    </xf>
    <xf numFmtId="0" fontId="0" fillId="3" borderId="9" xfId="0" applyFill="1" applyBorder="1" applyAlignment="1" applyProtection="1">
      <alignment horizontal="center"/>
    </xf>
    <xf numFmtId="0" fontId="0" fillId="3" borderId="2" xfId="0" applyFill="1" applyBorder="1" applyAlignment="1" applyProtection="1">
      <alignment horizontal="center" vertical="center"/>
    </xf>
    <xf numFmtId="0" fontId="6" fillId="8" borderId="2" xfId="12" applyFont="1" applyFill="1" applyBorder="1" applyAlignment="1" applyProtection="1">
      <alignment horizontal="left" vertical="center" wrapText="1"/>
    </xf>
    <xf numFmtId="0" fontId="6" fillId="0" borderId="5" xfId="12" applyFont="1" applyFill="1" applyBorder="1" applyAlignment="1" applyProtection="1">
      <alignment horizontal="center" vertical="center" wrapText="1"/>
    </xf>
    <xf numFmtId="0" fontId="2" fillId="8" borderId="2" xfId="0" applyFont="1" applyFill="1" applyBorder="1" applyAlignment="1" applyProtection="1">
      <alignment horizontal="center" vertical="center"/>
    </xf>
    <xf numFmtId="43" fontId="2" fillId="14" borderId="2" xfId="13" applyNumberFormat="1" applyFont="1" applyFill="1" applyBorder="1" applyAlignment="1" applyProtection="1">
      <alignment horizontal="left"/>
    </xf>
    <xf numFmtId="43" fontId="2" fillId="14" borderId="2" xfId="0" applyNumberFormat="1" applyFont="1" applyFill="1" applyBorder="1" applyAlignment="1" applyProtection="1">
      <alignment horizontal="center"/>
    </xf>
    <xf numFmtId="43" fontId="2" fillId="0" borderId="5" xfId="0" applyNumberFormat="1" applyFont="1" applyFill="1" applyBorder="1" applyAlignment="1" applyProtection="1">
      <alignment horizontal="center"/>
    </xf>
    <xf numFmtId="0" fontId="2" fillId="3" borderId="2" xfId="0" applyFont="1" applyFill="1" applyBorder="1" applyAlignment="1" applyProtection="1">
      <alignment horizontal="left"/>
    </xf>
    <xf numFmtId="0" fontId="2" fillId="3" borderId="2" xfId="0" applyFont="1" applyFill="1" applyBorder="1" applyAlignment="1" applyProtection="1">
      <alignment horizontal="center"/>
    </xf>
    <xf numFmtId="0" fontId="2" fillId="0" borderId="5" xfId="0" applyFont="1" applyFill="1" applyBorder="1" applyAlignment="1" applyProtection="1">
      <alignment horizontal="center"/>
    </xf>
    <xf numFmtId="43" fontId="12" fillId="7" borderId="2" xfId="13" applyFont="1" applyFill="1" applyBorder="1" applyAlignment="1" applyProtection="1">
      <alignment horizontal="center"/>
    </xf>
    <xf numFmtId="0" fontId="0" fillId="7" borderId="2" xfId="0" applyFill="1" applyBorder="1" applyAlignment="1" applyProtection="1">
      <alignment horizontal="left"/>
    </xf>
    <xf numFmtId="0" fontId="0" fillId="7" borderId="2" xfId="0" applyFill="1" applyBorder="1" applyAlignment="1" applyProtection="1">
      <alignment horizontal="center"/>
    </xf>
    <xf numFmtId="0" fontId="0" fillId="0" borderId="5" xfId="0" applyFill="1" applyBorder="1" applyAlignment="1" applyProtection="1">
      <alignment horizontal="center"/>
    </xf>
    <xf numFmtId="0" fontId="2" fillId="7" borderId="2" xfId="0" applyFont="1" applyFill="1" applyBorder="1" applyAlignment="1" applyProtection="1">
      <alignment horizontal="left"/>
    </xf>
    <xf numFmtId="0" fontId="2" fillId="7" borderId="2" xfId="0" applyFont="1" applyFill="1" applyBorder="1" applyAlignment="1" applyProtection="1">
      <alignment horizontal="center"/>
    </xf>
    <xf numFmtId="0" fontId="2" fillId="3" borderId="12" xfId="0" applyFont="1" applyFill="1" applyBorder="1" applyAlignment="1" applyProtection="1">
      <alignment horizontal="center"/>
    </xf>
    <xf numFmtId="43" fontId="2" fillId="14" borderId="4" xfId="13" applyFont="1" applyFill="1" applyBorder="1" applyAlignment="1" applyProtection="1">
      <alignment horizontal="center"/>
    </xf>
    <xf numFmtId="43" fontId="2" fillId="14" borderId="4" xfId="13" applyNumberFormat="1" applyFont="1" applyFill="1" applyBorder="1" applyAlignment="1" applyProtection="1">
      <alignment horizontal="left"/>
    </xf>
    <xf numFmtId="4" fontId="2" fillId="15" borderId="25" xfId="0" applyNumberFormat="1" applyFont="1" applyFill="1" applyBorder="1" applyAlignment="1" applyProtection="1">
      <alignment horizontal="right"/>
    </xf>
    <xf numFmtId="43" fontId="2" fillId="0" borderId="0" xfId="0" applyNumberFormat="1" applyFont="1" applyFill="1" applyBorder="1" applyAlignment="1" applyProtection="1">
      <alignment horizontal="right"/>
    </xf>
    <xf numFmtId="4" fontId="2" fillId="3" borderId="0" xfId="0" applyNumberFormat="1" applyFont="1" applyFill="1" applyBorder="1" applyAlignment="1" applyProtection="1">
      <alignment horizontal="right" vertical="center"/>
    </xf>
    <xf numFmtId="4" fontId="2" fillId="0" borderId="0" xfId="0" applyNumberFormat="1" applyFont="1" applyFill="1" applyBorder="1" applyAlignment="1" applyProtection="1">
      <alignment horizontal="right" vertical="center"/>
    </xf>
    <xf numFmtId="4" fontId="0" fillId="3" borderId="0" xfId="0" applyNumberFormat="1" applyFill="1" applyBorder="1" applyAlignment="1" applyProtection="1">
      <alignment horizontal="right" vertical="center"/>
    </xf>
    <xf numFmtId="0" fontId="0" fillId="0" borderId="0" xfId="0" applyFill="1" applyBorder="1" applyAlignment="1" applyProtection="1">
      <alignment horizontal="right" vertical="center"/>
    </xf>
    <xf numFmtId="4" fontId="6" fillId="11" borderId="25" xfId="0" applyNumberFormat="1" applyFont="1" applyFill="1" applyBorder="1" applyAlignment="1" applyProtection="1">
      <alignment horizontal="right"/>
    </xf>
    <xf numFmtId="0" fontId="4" fillId="11" borderId="11" xfId="0" applyFont="1" applyFill="1" applyBorder="1" applyAlignment="1" applyProtection="1">
      <alignment horizontal="left" vertical="center"/>
    </xf>
    <xf numFmtId="175" fontId="2" fillId="3" borderId="0" xfId="13" applyNumberFormat="1" applyFont="1" applyFill="1" applyBorder="1" applyAlignment="1" applyProtection="1">
      <alignment horizontal="right" vertical="center"/>
    </xf>
    <xf numFmtId="175" fontId="2" fillId="15" borderId="11" xfId="13" applyNumberFormat="1" applyFont="1" applyFill="1" applyBorder="1" applyAlignment="1" applyProtection="1">
      <alignment horizontal="right"/>
    </xf>
    <xf numFmtId="0" fontId="5" fillId="17" borderId="11" xfId="0" applyFont="1" applyFill="1" applyBorder="1" applyAlignment="1" applyProtection="1">
      <alignment horizontal="left" vertical="center"/>
    </xf>
    <xf numFmtId="175" fontId="6" fillId="11" borderId="25" xfId="13" applyNumberFormat="1" applyFont="1" applyFill="1" applyBorder="1" applyAlignment="1" applyProtection="1">
      <alignment horizontal="right"/>
    </xf>
    <xf numFmtId="43" fontId="6" fillId="0" borderId="2" xfId="13" applyNumberFormat="1" applyFont="1" applyFill="1" applyBorder="1" applyAlignment="1" applyProtection="1">
      <alignment horizontal="left" vertical="center" wrapText="1"/>
    </xf>
    <xf numFmtId="43" fontId="6" fillId="0" borderId="0" xfId="13" applyFont="1" applyFill="1" applyBorder="1" applyAlignment="1" applyProtection="1">
      <alignment horizontal="center" vertical="center" wrapText="1"/>
    </xf>
    <xf numFmtId="0" fontId="2" fillId="3"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175" fontId="2" fillId="7" borderId="2" xfId="13" applyNumberFormat="1" applyFont="1" applyFill="1" applyBorder="1" applyAlignment="1" applyProtection="1">
      <alignment horizontal="right" vertical="center"/>
    </xf>
    <xf numFmtId="43" fontId="3" fillId="7" borderId="2" xfId="13" applyFont="1" applyFill="1" applyBorder="1" applyAlignment="1" applyProtection="1">
      <alignment horizontal="center" vertical="center"/>
    </xf>
    <xf numFmtId="175" fontId="2" fillId="7" borderId="2" xfId="13" applyNumberFormat="1" applyFont="1" applyFill="1" applyBorder="1" applyAlignment="1" applyProtection="1">
      <alignment horizontal="left" vertical="center"/>
    </xf>
    <xf numFmtId="175" fontId="2" fillId="0" borderId="2" xfId="13" applyNumberFormat="1" applyFont="1" applyFill="1" applyBorder="1" applyAlignment="1" applyProtection="1">
      <alignment horizontal="left" vertical="center"/>
    </xf>
    <xf numFmtId="0" fontId="3" fillId="7" borderId="2" xfId="11" applyFill="1" applyBorder="1" applyAlignment="1" applyProtection="1">
      <alignment vertical="center"/>
    </xf>
    <xf numFmtId="43" fontId="3" fillId="3" borderId="2" xfId="13" applyNumberFormat="1" applyFont="1" applyFill="1" applyBorder="1" applyAlignment="1" applyProtection="1">
      <alignment horizontal="center" vertical="center"/>
    </xf>
    <xf numFmtId="43" fontId="3" fillId="3" borderId="2" xfId="13" applyFont="1" applyFill="1" applyBorder="1" applyAlignment="1" applyProtection="1">
      <alignment horizontal="center" vertical="center"/>
    </xf>
    <xf numFmtId="0" fontId="3" fillId="3" borderId="2" xfId="11" applyFill="1" applyBorder="1" applyAlignment="1" applyProtection="1">
      <alignment horizontal="left" vertical="center"/>
    </xf>
    <xf numFmtId="0" fontId="3" fillId="0" borderId="2" xfId="11" applyFill="1" applyBorder="1" applyAlignment="1" applyProtection="1">
      <alignment horizontal="left" vertical="center"/>
    </xf>
    <xf numFmtId="0" fontId="3" fillId="14" borderId="2" xfId="11" applyFill="1" applyBorder="1" applyAlignment="1" applyProtection="1">
      <alignment vertical="center"/>
    </xf>
    <xf numFmtId="43" fontId="3" fillId="7" borderId="2" xfId="13" applyNumberFormat="1" applyFont="1" applyFill="1" applyBorder="1" applyAlignment="1" applyProtection="1">
      <alignment horizontal="center" vertical="center"/>
    </xf>
    <xf numFmtId="43" fontId="2" fillId="7" borderId="2" xfId="13" applyFont="1" applyFill="1" applyBorder="1" applyAlignment="1" applyProtection="1">
      <alignment horizontal="center" vertical="center"/>
    </xf>
    <xf numFmtId="175" fontId="2" fillId="14" borderId="2" xfId="13" applyNumberFormat="1" applyFont="1" applyFill="1" applyBorder="1" applyAlignment="1" applyProtection="1">
      <alignment horizontal="left" vertical="center"/>
    </xf>
    <xf numFmtId="43" fontId="2" fillId="0" borderId="0" xfId="0" applyNumberFormat="1" applyFont="1" applyFill="1" applyBorder="1" applyAlignment="1" applyProtection="1">
      <alignment horizontal="center"/>
    </xf>
    <xf numFmtId="43" fontId="2" fillId="7" borderId="2" xfId="13" applyNumberFormat="1" applyFont="1" applyFill="1" applyBorder="1" applyAlignment="1" applyProtection="1">
      <alignment horizontal="center" vertical="center"/>
    </xf>
    <xf numFmtId="43" fontId="12" fillId="0" borderId="2" xfId="13" applyNumberFormat="1" applyFont="1" applyBorder="1" applyAlignment="1">
      <alignment horizontal="center" vertical="center"/>
    </xf>
    <xf numFmtId="43" fontId="2" fillId="3" borderId="2" xfId="13" applyFont="1" applyFill="1" applyBorder="1" applyAlignment="1" applyProtection="1">
      <alignment horizontal="center" vertical="center"/>
    </xf>
    <xf numFmtId="0" fontId="2" fillId="7" borderId="2" xfId="0" applyFont="1" applyFill="1" applyBorder="1" applyAlignment="1" applyProtection="1">
      <alignment horizontal="left" vertical="center"/>
    </xf>
    <xf numFmtId="43" fontId="2" fillId="0" borderId="0" xfId="13" applyNumberFormat="1" applyFont="1" applyFill="1" applyBorder="1" applyAlignment="1" applyProtection="1">
      <alignment horizontal="center" vertical="center"/>
    </xf>
    <xf numFmtId="43" fontId="2" fillId="3" borderId="2" xfId="13" applyNumberFormat="1" applyFont="1" applyFill="1" applyBorder="1" applyAlignment="1" applyProtection="1">
      <alignment horizontal="center" vertical="center"/>
    </xf>
    <xf numFmtId="43" fontId="2" fillId="14" borderId="2" xfId="13"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14" borderId="2" xfId="0" applyFont="1" applyFill="1" applyBorder="1" applyAlignment="1" applyProtection="1">
      <alignment vertical="center"/>
    </xf>
    <xf numFmtId="175" fontId="2" fillId="14" borderId="2" xfId="13" applyNumberFormat="1" applyFont="1" applyFill="1" applyBorder="1" applyAlignment="1" applyProtection="1">
      <alignment horizontal="right" vertical="center"/>
    </xf>
    <xf numFmtId="43" fontId="2" fillId="7" borderId="2" xfId="13" applyNumberFormat="1" applyFont="1" applyFill="1" applyBorder="1" applyAlignment="1" applyProtection="1">
      <alignment horizontal="left" vertical="center"/>
    </xf>
    <xf numFmtId="43" fontId="2" fillId="0" borderId="2" xfId="13" applyNumberFormat="1" applyFont="1" applyFill="1" applyBorder="1" applyAlignment="1" applyProtection="1">
      <alignment horizontal="left" vertical="center"/>
    </xf>
    <xf numFmtId="0" fontId="0" fillId="7" borderId="2" xfId="0" applyFill="1" applyBorder="1" applyAlignment="1" applyProtection="1">
      <alignment horizontal="left" vertical="center"/>
    </xf>
    <xf numFmtId="0" fontId="0" fillId="0" borderId="2" xfId="0" applyFill="1" applyBorder="1" applyAlignment="1" applyProtection="1">
      <alignment horizontal="left" vertical="center"/>
    </xf>
    <xf numFmtId="0" fontId="0" fillId="7" borderId="2" xfId="0" applyFill="1" applyBorder="1" applyAlignment="1" applyProtection="1">
      <alignment horizontal="center" vertical="center"/>
    </xf>
    <xf numFmtId="0" fontId="0" fillId="3" borderId="2" xfId="0" applyFill="1" applyBorder="1" applyAlignment="1" applyProtection="1">
      <alignment horizontal="left" vertical="center"/>
    </xf>
    <xf numFmtId="0" fontId="0" fillId="3" borderId="2" xfId="0" applyFill="1" applyBorder="1" applyAlignment="1" applyProtection="1">
      <alignment vertical="center"/>
    </xf>
    <xf numFmtId="0" fontId="4" fillId="0" borderId="0" xfId="0" applyFont="1" applyFill="1" applyBorder="1" applyAlignment="1" applyProtection="1">
      <alignment horizontal="left" vertical="center"/>
    </xf>
    <xf numFmtId="0" fontId="0" fillId="17" borderId="11" xfId="0" applyFill="1" applyBorder="1" applyAlignment="1" applyProtection="1">
      <alignment vertical="center"/>
    </xf>
    <xf numFmtId="0" fontId="2" fillId="17" borderId="11" xfId="0" applyFont="1" applyFill="1" applyBorder="1" applyAlignment="1" applyProtection="1">
      <alignment vertical="center"/>
    </xf>
    <xf numFmtId="175" fontId="2" fillId="14" borderId="4" xfId="13" applyNumberFormat="1" applyFont="1" applyFill="1" applyBorder="1" applyAlignment="1" applyProtection="1">
      <alignment horizontal="right" vertical="center"/>
    </xf>
    <xf numFmtId="175" fontId="2" fillId="14" borderId="4" xfId="13" applyNumberFormat="1" applyFont="1" applyFill="1" applyBorder="1" applyAlignment="1" applyProtection="1">
      <alignment horizontal="left" vertical="center"/>
    </xf>
    <xf numFmtId="0" fontId="2" fillId="0" borderId="2" xfId="0" applyFont="1" applyFill="1" applyBorder="1" applyAlignment="1" applyProtection="1">
      <alignment vertical="center"/>
    </xf>
    <xf numFmtId="175" fontId="2" fillId="15" borderId="25" xfId="13" applyNumberFormat="1" applyFont="1" applyFill="1" applyBorder="1" applyAlignment="1" applyProtection="1">
      <alignment horizontal="right"/>
    </xf>
    <xf numFmtId="175" fontId="2" fillId="15" borderId="25" xfId="0" applyNumberFormat="1" applyFont="1" applyFill="1" applyBorder="1" applyAlignment="1" applyProtection="1">
      <alignment horizontal="right"/>
    </xf>
    <xf numFmtId="43" fontId="2" fillId="3" borderId="0" xfId="13" applyFont="1" applyFill="1" applyBorder="1" applyAlignment="1" applyProtection="1">
      <alignment horizontal="center"/>
    </xf>
    <xf numFmtId="176" fontId="0" fillId="17" borderId="11" xfId="0" applyNumberFormat="1" applyFill="1" applyBorder="1" applyAlignment="1" applyProtection="1">
      <alignment vertical="center"/>
    </xf>
    <xf numFmtId="176" fontId="2" fillId="17" borderId="11" xfId="0" applyNumberFormat="1" applyFont="1" applyFill="1" applyBorder="1" applyAlignment="1" applyProtection="1">
      <alignment vertical="center"/>
    </xf>
    <xf numFmtId="43" fontId="2" fillId="3" borderId="11" xfId="13" applyNumberFormat="1" applyFont="1" applyFill="1" applyBorder="1" applyAlignment="1" applyProtection="1">
      <alignment vertical="center"/>
    </xf>
    <xf numFmtId="0" fontId="6" fillId="11" borderId="11" xfId="26" applyNumberFormat="1" applyFont="1" applyFill="1" applyBorder="1" applyAlignment="1" applyProtection="1">
      <alignment horizontal="right" vertical="center"/>
    </xf>
    <xf numFmtId="2" fontId="2" fillId="3" borderId="13" xfId="0" applyNumberFormat="1" applyFont="1" applyFill="1" applyBorder="1" applyAlignment="1" applyProtection="1">
      <alignment horizontal="center" vertical="center"/>
    </xf>
    <xf numFmtId="2" fontId="2" fillId="0" borderId="12" xfId="0" applyNumberFormat="1" applyFont="1" applyFill="1" applyBorder="1" applyAlignment="1" applyProtection="1">
      <alignment horizontal="center" vertical="center"/>
    </xf>
    <xf numFmtId="43" fontId="2" fillId="3" borderId="12" xfId="13" applyFont="1" applyFill="1" applyBorder="1" applyAlignment="1" applyProtection="1">
      <alignment horizontal="center"/>
    </xf>
    <xf numFmtId="0" fontId="2" fillId="8"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3" borderId="0" xfId="0" applyFont="1" applyFill="1" applyAlignment="1" applyProtection="1">
      <alignment horizontal="center"/>
    </xf>
    <xf numFmtId="43" fontId="2" fillId="3" borderId="0" xfId="13" applyFont="1" applyFill="1" applyAlignment="1" applyProtection="1">
      <alignment horizontal="center"/>
    </xf>
    <xf numFmtId="0" fontId="2" fillId="3" borderId="0" xfId="0" applyFont="1" applyFill="1" applyAlignment="1" applyProtection="1">
      <alignment horizontal="center" vertical="center"/>
    </xf>
    <xf numFmtId="0" fontId="2" fillId="3" borderId="0" xfId="0" applyFont="1" applyFill="1" applyAlignment="1" applyProtection="1"/>
    <xf numFmtId="43" fontId="2" fillId="3" borderId="0" xfId="13" applyFont="1" applyFill="1" applyAlignment="1" applyProtection="1"/>
    <xf numFmtId="0" fontId="0" fillId="0" borderId="0" xfId="0" applyFill="1"/>
    <xf numFmtId="0" fontId="2" fillId="3"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0" fillId="0" borderId="0" xfId="0" applyFill="1" applyAlignment="1" applyProtection="1">
      <alignment vertical="center"/>
    </xf>
    <xf numFmtId="0" fontId="3" fillId="0" borderId="0" xfId="11" applyFill="1" applyAlignment="1" applyProtection="1">
      <alignment vertical="center"/>
    </xf>
    <xf numFmtId="0" fontId="0" fillId="0" borderId="0" xfId="0"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pplyFill="1" applyBorder="1"/>
    <xf numFmtId="0" fontId="6"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1" fillId="0" borderId="0" xfId="10" applyFill="1" applyBorder="1" applyAlignment="1" applyProtection="1"/>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4" fontId="2" fillId="0" borderId="0" xfId="0" applyNumberFormat="1" applyFon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0" fontId="0" fillId="0" borderId="0" xfId="0"/>
    <xf numFmtId="0" fontId="2" fillId="8"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Alignment="1" applyProtection="1">
      <alignment vertical="center"/>
    </xf>
    <xf numFmtId="0" fontId="3" fillId="0" borderId="0" xfId="11" applyFill="1" applyAlignment="1" applyProtection="1">
      <alignment vertical="center"/>
    </xf>
    <xf numFmtId="0" fontId="0" fillId="0" borderId="0" xfId="0" applyFill="1" applyBorder="1" applyAlignment="1" applyProtection="1">
      <alignment vertical="center"/>
    </xf>
    <xf numFmtId="0" fontId="3" fillId="0" borderId="0" xfId="11" applyFill="1" applyBorder="1" applyAlignment="1" applyProtection="1">
      <alignment vertical="center"/>
    </xf>
    <xf numFmtId="0" fontId="0" fillId="0" borderId="0" xfId="0" applyFill="1" applyBorder="1"/>
    <xf numFmtId="0" fontId="2" fillId="3" borderId="0" xfId="0" applyFont="1" applyFill="1" applyBorder="1" applyAlignment="1" applyProtection="1"/>
    <xf numFmtId="43" fontId="2" fillId="3" borderId="0" xfId="13" applyNumberFormat="1" applyFont="1" applyFill="1" applyBorder="1" applyAlignment="1" applyProtection="1">
      <alignment horizontal="center" vertical="center"/>
    </xf>
    <xf numFmtId="43" fontId="2" fillId="3" borderId="0" xfId="13" applyFont="1" applyFill="1" applyBorder="1" applyAlignment="1" applyProtection="1"/>
    <xf numFmtId="43" fontId="12" fillId="3" borderId="0" xfId="13" applyNumberFormat="1" applyFont="1" applyFill="1" applyBorder="1" applyAlignment="1" applyProtection="1">
      <alignment horizontal="center" vertical="center"/>
    </xf>
    <xf numFmtId="0" fontId="0" fillId="3" borderId="0" xfId="0" applyFill="1" applyBorder="1" applyAlignment="1" applyProtection="1"/>
    <xf numFmtId="43" fontId="12" fillId="3" borderId="0" xfId="13" applyFont="1" applyFill="1" applyBorder="1" applyAlignment="1" applyProtection="1"/>
    <xf numFmtId="0" fontId="1" fillId="3" borderId="0" xfId="10" applyFill="1" applyBorder="1" applyAlignment="1" applyProtection="1"/>
    <xf numFmtId="43" fontId="2" fillId="3" borderId="15" xfId="13" applyNumberFormat="1" applyFont="1" applyFill="1" applyBorder="1" applyAlignment="1" applyProtection="1">
      <alignment horizontal="center" vertical="center"/>
    </xf>
    <xf numFmtId="43" fontId="2" fillId="14" borderId="2" xfId="13" applyNumberFormat="1" applyFont="1" applyFill="1" applyBorder="1" applyAlignment="1" applyProtection="1">
      <alignment horizontal="center" vertical="center"/>
    </xf>
    <xf numFmtId="43" fontId="2" fillId="14" borderId="11" xfId="13" applyNumberFormat="1" applyFont="1" applyFill="1" applyBorder="1" applyAlignment="1" applyProtection="1">
      <alignment horizontal="center" vertical="center"/>
    </xf>
    <xf numFmtId="4" fontId="2" fillId="3" borderId="0" xfId="0" applyNumberFormat="1" applyFont="1" applyFill="1" applyBorder="1" applyAlignment="1" applyProtection="1">
      <alignment horizontal="center" vertical="center"/>
    </xf>
    <xf numFmtId="0" fontId="6" fillId="3" borderId="0" xfId="0" applyFont="1" applyFill="1" applyBorder="1" applyAlignment="1" applyProtection="1">
      <alignment vertical="center"/>
    </xf>
    <xf numFmtId="43" fontId="12" fillId="3" borderId="2" xfId="13" applyNumberFormat="1" applyFon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43" fontId="2" fillId="0" borderId="2" xfId="13" applyNumberFormat="1" applyFont="1" applyFill="1" applyBorder="1" applyAlignment="1" applyProtection="1">
      <alignment horizontal="center" vertical="center"/>
    </xf>
    <xf numFmtId="43" fontId="2" fillId="8" borderId="2" xfId="13" applyNumberFormat="1" applyFont="1" applyFill="1" applyBorder="1" applyAlignment="1" applyProtection="1">
      <alignment horizontal="center" vertical="center"/>
    </xf>
    <xf numFmtId="43" fontId="2" fillId="14" borderId="11" xfId="13" applyFont="1" applyFill="1" applyBorder="1" applyAlignment="1" applyProtection="1">
      <alignment horizontal="center" vertical="center"/>
    </xf>
    <xf numFmtId="43" fontId="12" fillId="8" borderId="2" xfId="13" applyNumberFormat="1" applyFont="1" applyFill="1" applyBorder="1" applyAlignment="1" applyProtection="1">
      <alignment horizontal="center" vertical="center"/>
    </xf>
    <xf numFmtId="41" fontId="2" fillId="7" borderId="2" xfId="25" applyFont="1" applyFill="1" applyBorder="1" applyAlignment="1" applyProtection="1">
      <alignment horizontal="center" vertical="center"/>
    </xf>
    <xf numFmtId="43" fontId="2" fillId="14" borderId="19" xfId="13" applyNumberFormat="1" applyFont="1" applyFill="1" applyBorder="1" applyAlignment="1" applyProtection="1">
      <alignment horizontal="center" vertical="center"/>
    </xf>
    <xf numFmtId="43" fontId="12" fillId="14" borderId="2" xfId="13" applyNumberFormat="1" applyFont="1" applyFill="1" applyBorder="1" applyAlignment="1" applyProtection="1">
      <alignment horizontal="center" vertical="center"/>
    </xf>
    <xf numFmtId="43" fontId="2" fillId="14" borderId="25" xfId="13" applyNumberFormat="1" applyFont="1" applyFill="1" applyBorder="1" applyAlignment="1" applyProtection="1">
      <alignment horizontal="center" vertical="center"/>
    </xf>
    <xf numFmtId="43" fontId="2" fillId="7" borderId="2" xfId="13" applyNumberFormat="1" applyFont="1" applyFill="1" applyBorder="1" applyAlignment="1" applyProtection="1">
      <alignment horizontal="right" vertical="center"/>
    </xf>
    <xf numFmtId="43" fontId="2" fillId="7" borderId="0" xfId="0" applyNumberFormat="1" applyFont="1" applyFill="1" applyBorder="1" applyAlignment="1" applyProtection="1">
      <alignment horizontal="center" vertical="center"/>
    </xf>
    <xf numFmtId="43" fontId="2" fillId="3" borderId="12" xfId="13" applyNumberFormat="1" applyFont="1" applyFill="1" applyBorder="1" applyAlignment="1" applyProtection="1">
      <alignment horizontal="center" vertical="center"/>
    </xf>
    <xf numFmtId="43" fontId="2" fillId="3" borderId="0" xfId="13" applyNumberFormat="1" applyFont="1" applyFill="1" applyAlignment="1" applyProtection="1">
      <alignment horizontal="center" vertical="center"/>
    </xf>
    <xf numFmtId="43" fontId="24" fillId="3" borderId="0" xfId="13" applyNumberFormat="1" applyFont="1" applyFill="1" applyBorder="1" applyAlignment="1" applyProtection="1">
      <alignment horizontal="left"/>
    </xf>
    <xf numFmtId="43" fontId="9" fillId="3" borderId="0" xfId="13" applyNumberFormat="1" applyFont="1" applyFill="1" applyBorder="1" applyAlignment="1" applyProtection="1">
      <alignment horizontal="left"/>
    </xf>
    <xf numFmtId="0" fontId="3" fillId="0" borderId="0" xfId="11" applyFont="1" applyFill="1" applyBorder="1" applyAlignment="1" applyProtection="1">
      <alignment horizontal="center" vertical="center"/>
    </xf>
    <xf numFmtId="43" fontId="6" fillId="0" borderId="15" xfId="13" applyNumberFormat="1" applyFont="1" applyFill="1" applyBorder="1" applyAlignment="1" applyProtection="1">
      <alignment horizontal="center" vertical="center" wrapText="1"/>
    </xf>
    <xf numFmtId="43" fontId="6" fillId="0" borderId="4" xfId="13" applyNumberFormat="1" applyFont="1" applyFill="1" applyBorder="1" applyAlignment="1" applyProtection="1">
      <alignment horizontal="center" vertical="center" wrapText="1"/>
    </xf>
    <xf numFmtId="43" fontId="6" fillId="0" borderId="15" xfId="13" applyFont="1" applyFill="1" applyBorder="1" applyAlignment="1" applyProtection="1">
      <alignment horizontal="center" vertical="center" wrapText="1"/>
    </xf>
    <xf numFmtId="43" fontId="6" fillId="0" borderId="4" xfId="13" applyFont="1" applyFill="1" applyBorder="1" applyAlignment="1" applyProtection="1">
      <alignment horizontal="center" vertical="center" wrapText="1"/>
    </xf>
    <xf numFmtId="0" fontId="20" fillId="7" borderId="15" xfId="0" applyFont="1" applyFill="1" applyBorder="1" applyAlignment="1" applyProtection="1">
      <alignment horizontal="center" vertical="center"/>
    </xf>
    <xf numFmtId="0" fontId="20" fillId="7" borderId="4" xfId="0" applyFont="1" applyFill="1" applyBorder="1" applyAlignment="1" applyProtection="1">
      <alignment horizontal="center" vertical="center"/>
    </xf>
    <xf numFmtId="0" fontId="20" fillId="7" borderId="11" xfId="0" applyFont="1" applyFill="1" applyBorder="1" applyAlignment="1" applyProtection="1">
      <alignment horizontal="center" vertical="center" wrapText="1"/>
    </xf>
    <xf numFmtId="0" fontId="6" fillId="8" borderId="15" xfId="12" applyFont="1" applyFill="1" applyBorder="1" applyAlignment="1" applyProtection="1">
      <alignment horizontal="center" vertical="center" wrapText="1"/>
    </xf>
    <xf numFmtId="0" fontId="6" fillId="8" borderId="4" xfId="12" applyFont="1" applyFill="1" applyBorder="1" applyAlignment="1" applyProtection="1">
      <alignment horizontal="center" vertical="center" wrapText="1"/>
    </xf>
    <xf numFmtId="0" fontId="0" fillId="0" borderId="0" xfId="0" applyFill="1"/>
    <xf numFmtId="0" fontId="3" fillId="3" borderId="0" xfId="11" applyFont="1" applyFill="1" applyBorder="1" applyAlignment="1" applyProtection="1">
      <alignment horizontal="left" vertical="top"/>
    </xf>
    <xf numFmtId="0" fontId="3" fillId="3" borderId="17" xfId="11" applyFont="1" applyFill="1" applyBorder="1" applyAlignment="1" applyProtection="1">
      <alignment horizontal="left" vertical="top"/>
    </xf>
    <xf numFmtId="0" fontId="6" fillId="0" borderId="15"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5" xfId="12" applyFont="1" applyFill="1" applyBorder="1" applyAlignment="1" applyProtection="1">
      <alignment horizontal="center" vertical="center" wrapText="1"/>
    </xf>
    <xf numFmtId="0" fontId="6" fillId="0" borderId="4" xfId="12" applyFont="1" applyFill="1" applyBorder="1" applyAlignment="1" applyProtection="1">
      <alignment horizontal="center" vertical="center" wrapText="1"/>
    </xf>
    <xf numFmtId="0" fontId="6" fillId="12" borderId="15" xfId="12" applyFont="1" applyFill="1" applyBorder="1" applyAlignment="1" applyProtection="1">
      <alignment horizontal="center" vertical="center" wrapText="1"/>
    </xf>
    <xf numFmtId="0" fontId="6" fillId="12" borderId="4" xfId="12" applyFont="1" applyFill="1" applyBorder="1" applyAlignment="1" applyProtection="1">
      <alignment horizontal="center" vertical="center" wrapText="1"/>
    </xf>
    <xf numFmtId="0" fontId="3" fillId="3" borderId="0" xfId="11" applyFont="1" applyFill="1" applyBorder="1" applyAlignment="1" applyProtection="1">
      <alignment horizontal="left"/>
    </xf>
    <xf numFmtId="0" fontId="3" fillId="3" borderId="0" xfId="11" applyFont="1" applyFill="1" applyBorder="1" applyAlignment="1" applyProtection="1">
      <alignment horizontal="left" vertical="top" wrapText="1"/>
    </xf>
    <xf numFmtId="0" fontId="3" fillId="3" borderId="17" xfId="11" applyFont="1" applyFill="1" applyBorder="1" applyAlignment="1" applyProtection="1">
      <alignment horizontal="left" vertical="top" wrapText="1"/>
    </xf>
    <xf numFmtId="0" fontId="20" fillId="7" borderId="2" xfId="0" applyFont="1" applyFill="1" applyBorder="1" applyAlignment="1" applyProtection="1">
      <alignment horizontal="center" vertical="center"/>
    </xf>
    <xf numFmtId="0" fontId="3" fillId="3" borderId="9" xfId="11" applyFont="1" applyFill="1" applyBorder="1" applyAlignment="1" applyProtection="1">
      <alignment horizontal="left" vertical="top"/>
    </xf>
    <xf numFmtId="0" fontId="3" fillId="3" borderId="16" xfId="11" applyFont="1" applyFill="1" applyBorder="1" applyAlignment="1" applyProtection="1">
      <alignment horizontal="left" vertical="top"/>
    </xf>
    <xf numFmtId="0" fontId="3" fillId="0" borderId="0" xfId="11" applyFont="1" applyFill="1" applyBorder="1" applyAlignment="1" applyProtection="1">
      <alignment horizontal="left"/>
    </xf>
    <xf numFmtId="0" fontId="3" fillId="3" borderId="9" xfId="11" applyFont="1" applyFill="1" applyBorder="1" applyAlignment="1" applyProtection="1">
      <alignment horizontal="left"/>
    </xf>
    <xf numFmtId="0" fontId="3" fillId="0" borderId="17" xfId="11" applyFont="1" applyFill="1" applyBorder="1" applyAlignment="1" applyProtection="1">
      <alignment horizontal="left" vertical="top" wrapText="1"/>
    </xf>
    <xf numFmtId="0" fontId="6" fillId="3" borderId="6" xfId="12" applyFont="1" applyFill="1" applyBorder="1" applyAlignment="1" applyProtection="1">
      <alignment horizontal="center" vertical="center" wrapText="1"/>
    </xf>
    <xf numFmtId="0" fontId="6" fillId="3" borderId="19" xfId="12" applyFont="1" applyFill="1" applyBorder="1" applyAlignment="1" applyProtection="1">
      <alignment horizontal="center" vertical="center" wrapText="1"/>
    </xf>
    <xf numFmtId="0" fontId="6" fillId="8" borderId="2" xfId="12" applyFont="1" applyFill="1" applyBorder="1" applyAlignment="1" applyProtection="1">
      <alignment horizontal="center" vertical="center" wrapText="1"/>
    </xf>
    <xf numFmtId="0" fontId="3" fillId="0" borderId="0" xfId="11" applyFont="1" applyFill="1" applyBorder="1" applyAlignment="1" applyProtection="1">
      <alignment horizontal="left" vertical="top" wrapText="1"/>
    </xf>
    <xf numFmtId="0" fontId="6" fillId="0" borderId="1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 xfId="12" applyFont="1" applyFill="1" applyBorder="1" applyAlignment="1" applyProtection="1">
      <alignment horizontal="center" vertical="center" wrapText="1"/>
    </xf>
    <xf numFmtId="0" fontId="6" fillId="3" borderId="13" xfId="12" applyFont="1" applyFill="1" applyBorder="1" applyAlignment="1" applyProtection="1">
      <alignment horizontal="center" vertical="center" wrapText="1"/>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2" xfId="0" applyFont="1" applyBorder="1" applyAlignment="1">
      <alignment horizontal="left" wrapText="1"/>
    </xf>
    <xf numFmtId="0" fontId="2" fillId="0" borderId="21" xfId="0" applyFont="1" applyBorder="1" applyAlignment="1">
      <alignment horizontal="left" wrapText="1"/>
    </xf>
    <xf numFmtId="0" fontId="6" fillId="0" borderId="0" xfId="0" applyFont="1" applyFill="1" applyBorder="1" applyAlignment="1" applyProtection="1">
      <alignment horizontal="center" vertical="center" wrapText="1"/>
    </xf>
    <xf numFmtId="3" fontId="12" fillId="0" borderId="0" xfId="26" applyNumberFormat="1" applyFill="1" applyBorder="1" applyAlignment="1" applyProtection="1">
      <protection locked="0"/>
    </xf>
    <xf numFmtId="3" fontId="0" fillId="0" borderId="0" xfId="0" applyNumberFormat="1" applyFill="1" applyBorder="1" applyAlignment="1"/>
    <xf numFmtId="3" fontId="12" fillId="0" borderId="0" xfId="26" applyNumberFormat="1" applyFill="1" applyBorder="1" applyAlignment="1" applyProtection="1">
      <alignment horizontal="right"/>
      <protection locked="0"/>
    </xf>
    <xf numFmtId="0" fontId="2" fillId="0" borderId="0" xfId="0" applyFont="1" applyFill="1" applyBorder="1" applyAlignment="1" applyProtection="1">
      <alignment horizontal="left" vertical="center"/>
    </xf>
    <xf numFmtId="43" fontId="6" fillId="8" borderId="15" xfId="13" applyFont="1" applyFill="1" applyBorder="1" applyAlignment="1" applyProtection="1">
      <alignment horizontal="center" vertical="center" wrapText="1"/>
    </xf>
    <xf numFmtId="43" fontId="6" fillId="8" borderId="4" xfId="13" applyFont="1" applyFill="1" applyBorder="1" applyAlignment="1" applyProtection="1">
      <alignment horizontal="center" vertical="center" wrapText="1"/>
    </xf>
  </cellXfs>
  <cellStyles count="49">
    <cellStyle name="Beobachtung" xfId="1" xr:uid="{00000000-0005-0000-0000-000000000000}"/>
    <cellStyle name="Beobachtung (F:YESNO)" xfId="2" xr:uid="{00000000-0005-0000-0000-000001000000}"/>
    <cellStyle name="Beobachtung (gesperrt)" xfId="3" xr:uid="{00000000-0005-0000-0000-000002000000}"/>
    <cellStyle name="Beobachtung (inclZero)" xfId="4" xr:uid="{00000000-0005-0000-0000-000003000000}"/>
    <cellStyle name="Beobachtung (inclZero) (2)" xfId="21" xr:uid="{00000000-0005-0000-0000-000004000000}"/>
    <cellStyle name="Beobachtung (inclZero) (3)" xfId="24" xr:uid="{00000000-0005-0000-0000-000005000000}"/>
    <cellStyle name="Beobachtung (Total)" xfId="5" xr:uid="{00000000-0005-0000-0000-000006000000}"/>
    <cellStyle name="Beobachtung (Total) (2)" xfId="6" xr:uid="{00000000-0005-0000-0000-000007000000}"/>
    <cellStyle name="Beobachtung 2" xfId="31" xr:uid="{00000000-0005-0000-0000-000008000000}"/>
    <cellStyle name="Col_Text" xfId="22" xr:uid="{00000000-0005-0000-0000-000009000000}"/>
    <cellStyle name="ColPos" xfId="7" xr:uid="{00000000-0005-0000-0000-00000A000000}"/>
    <cellStyle name="Comma" xfId="13" builtinId="3"/>
    <cellStyle name="Comma [0]" xfId="25" builtinId="6"/>
    <cellStyle name="Comma [0] 2" xfId="33" xr:uid="{00000000-0005-0000-0000-00000D000000}"/>
    <cellStyle name="Comma [0] 3" xfId="28" xr:uid="{00000000-0005-0000-0000-00000E000000}"/>
    <cellStyle name="Comma 10" xfId="46" xr:uid="{00000000-0005-0000-0000-00000F000000}"/>
    <cellStyle name="Comma 11" xfId="27" xr:uid="{00000000-0005-0000-0000-000010000000}"/>
    <cellStyle name="Comma 12" xfId="48" xr:uid="{00000000-0005-0000-0000-000011000000}"/>
    <cellStyle name="Comma 2" xfId="32" xr:uid="{00000000-0005-0000-0000-000012000000}"/>
    <cellStyle name="Comma 3" xfId="43" xr:uid="{00000000-0005-0000-0000-000013000000}"/>
    <cellStyle name="Comma 4" xfId="44" xr:uid="{00000000-0005-0000-0000-000014000000}"/>
    <cellStyle name="Comma 5" xfId="42" xr:uid="{00000000-0005-0000-0000-000015000000}"/>
    <cellStyle name="Comma 6" xfId="47" xr:uid="{00000000-0005-0000-0000-000016000000}"/>
    <cellStyle name="Comma 7" xfId="29" xr:uid="{00000000-0005-0000-0000-000017000000}"/>
    <cellStyle name="Comma 8" xfId="45" xr:uid="{00000000-0005-0000-0000-000018000000}"/>
    <cellStyle name="Comma 9" xfId="30" xr:uid="{00000000-0005-0000-0000-000019000000}"/>
    <cellStyle name="Currency" xfId="19" builtinId="4" customBuiltin="1"/>
    <cellStyle name="Currency [0]" xfId="20" builtinId="7" customBuiltin="1"/>
    <cellStyle name="Eh_Titel_01" xfId="34" xr:uid="{00000000-0005-0000-0000-00001C000000}"/>
    <cellStyle name="EmptyField" xfId="8" xr:uid="{00000000-0005-0000-0000-00001D000000}"/>
    <cellStyle name="greyed" xfId="9" xr:uid="{00000000-0005-0000-0000-00001E000000}"/>
    <cellStyle name="greyed 2" xfId="35" xr:uid="{00000000-0005-0000-0000-00001F000000}"/>
    <cellStyle name="Heading 1" xfId="10" xr:uid="{00000000-0005-0000-0000-000020000000}"/>
    <cellStyle name="Heading 2" xfId="11" xr:uid="{00000000-0005-0000-0000-000021000000}"/>
    <cellStyle name="HeadingTable" xfId="12" xr:uid="{00000000-0005-0000-0000-000022000000}"/>
    <cellStyle name="LinePos" xfId="14" xr:uid="{00000000-0005-0000-0000-000023000000}"/>
    <cellStyle name="NaRas" xfId="36" xr:uid="{00000000-0005-0000-0000-000024000000}"/>
    <cellStyle name="noObsFac" xfId="23" xr:uid="{00000000-0005-0000-0000-000025000000}"/>
    <cellStyle name="Normal" xfId="0" builtinId="0" customBuiltin="1"/>
    <cellStyle name="Percent" xfId="26" builtinId="5"/>
    <cellStyle name="Row_Text" xfId="37" xr:uid="{00000000-0005-0000-0000-000028000000}"/>
    <cellStyle name="Titel" xfId="15" xr:uid="{00000000-0005-0000-0000-000029000000}"/>
    <cellStyle name="Titel 2" xfId="38" xr:uid="{00000000-0005-0000-0000-00002A000000}"/>
    <cellStyle name="Überschrift 5" xfId="16" xr:uid="{00000000-0005-0000-0000-00002B000000}"/>
    <cellStyle name="Valdef" xfId="17" xr:uid="{00000000-0005-0000-0000-00002C000000}"/>
    <cellStyle name="ValMessage" xfId="18" xr:uid="{00000000-0005-0000-0000-00002D000000}"/>
    <cellStyle name="ValMessTxt" xfId="39" xr:uid="{00000000-0005-0000-0000-00002E000000}"/>
    <cellStyle name="Warning Text 2" xfId="40" xr:uid="{00000000-0005-0000-0000-00002F000000}"/>
    <cellStyle name="ZeN" xfId="41" xr:uid="{00000000-0005-0000-0000-000030000000}"/>
  </cellStyles>
  <dxfs count="8">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
      <font>
        <condense val="0"/>
        <extend val="0"/>
        <color indexed="17"/>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146</xdr:row>
      <xdr:rowOff>0</xdr:rowOff>
    </xdr:from>
    <xdr:to>
      <xdr:col>2</xdr:col>
      <xdr:colOff>9525</xdr:colOff>
      <xdr:row>147</xdr:row>
      <xdr:rowOff>9525</xdr:rowOff>
    </xdr:to>
    <xdr:sp macro="" textlink="">
      <xdr:nvSpPr>
        <xdr:cNvPr id="80159" name="Text Box 3261">
          <a:extLst>
            <a:ext uri="{FF2B5EF4-FFF2-40B4-BE49-F238E27FC236}">
              <a16:creationId xmlns:a16="http://schemas.microsoft.com/office/drawing/2014/main" id="{00000000-0008-0000-0000-00001F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0" name="Text Box 3262">
          <a:extLst>
            <a:ext uri="{FF2B5EF4-FFF2-40B4-BE49-F238E27FC236}">
              <a16:creationId xmlns:a16="http://schemas.microsoft.com/office/drawing/2014/main" id="{00000000-0008-0000-0000-000020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1" name="Text Box 3263">
          <a:extLst>
            <a:ext uri="{FF2B5EF4-FFF2-40B4-BE49-F238E27FC236}">
              <a16:creationId xmlns:a16="http://schemas.microsoft.com/office/drawing/2014/main" id="{00000000-0008-0000-0000-000021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2" name="Text Box 3264">
          <a:extLst>
            <a:ext uri="{FF2B5EF4-FFF2-40B4-BE49-F238E27FC236}">
              <a16:creationId xmlns:a16="http://schemas.microsoft.com/office/drawing/2014/main" id="{00000000-0008-0000-0000-000022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3" name="Text Box 3265">
          <a:extLst>
            <a:ext uri="{FF2B5EF4-FFF2-40B4-BE49-F238E27FC236}">
              <a16:creationId xmlns:a16="http://schemas.microsoft.com/office/drawing/2014/main" id="{00000000-0008-0000-0000-000023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4" name="Text Box 3266">
          <a:extLst>
            <a:ext uri="{FF2B5EF4-FFF2-40B4-BE49-F238E27FC236}">
              <a16:creationId xmlns:a16="http://schemas.microsoft.com/office/drawing/2014/main" id="{00000000-0008-0000-0000-000024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5" name="Text Box 3267">
          <a:extLst>
            <a:ext uri="{FF2B5EF4-FFF2-40B4-BE49-F238E27FC236}">
              <a16:creationId xmlns:a16="http://schemas.microsoft.com/office/drawing/2014/main" id="{00000000-0008-0000-0000-000025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6" name="Text Box 3268">
          <a:extLst>
            <a:ext uri="{FF2B5EF4-FFF2-40B4-BE49-F238E27FC236}">
              <a16:creationId xmlns:a16="http://schemas.microsoft.com/office/drawing/2014/main" id="{00000000-0008-0000-0000-000026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7" name="Text Box 3261">
          <a:extLst>
            <a:ext uri="{FF2B5EF4-FFF2-40B4-BE49-F238E27FC236}">
              <a16:creationId xmlns:a16="http://schemas.microsoft.com/office/drawing/2014/main" id="{00000000-0008-0000-0000-000027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8" name="Text Box 3262">
          <a:extLst>
            <a:ext uri="{FF2B5EF4-FFF2-40B4-BE49-F238E27FC236}">
              <a16:creationId xmlns:a16="http://schemas.microsoft.com/office/drawing/2014/main" id="{00000000-0008-0000-0000-000028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69" name="Text Box 3263">
          <a:extLst>
            <a:ext uri="{FF2B5EF4-FFF2-40B4-BE49-F238E27FC236}">
              <a16:creationId xmlns:a16="http://schemas.microsoft.com/office/drawing/2014/main" id="{00000000-0008-0000-0000-000029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70" name="Text Box 3264">
          <a:extLst>
            <a:ext uri="{FF2B5EF4-FFF2-40B4-BE49-F238E27FC236}">
              <a16:creationId xmlns:a16="http://schemas.microsoft.com/office/drawing/2014/main" id="{00000000-0008-0000-0000-00002A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71" name="Text Box 3265">
          <a:extLst>
            <a:ext uri="{FF2B5EF4-FFF2-40B4-BE49-F238E27FC236}">
              <a16:creationId xmlns:a16="http://schemas.microsoft.com/office/drawing/2014/main" id="{00000000-0008-0000-0000-00002B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72" name="Text Box 3266">
          <a:extLst>
            <a:ext uri="{FF2B5EF4-FFF2-40B4-BE49-F238E27FC236}">
              <a16:creationId xmlns:a16="http://schemas.microsoft.com/office/drawing/2014/main" id="{00000000-0008-0000-0000-00002C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73" name="Text Box 3267">
          <a:extLst>
            <a:ext uri="{FF2B5EF4-FFF2-40B4-BE49-F238E27FC236}">
              <a16:creationId xmlns:a16="http://schemas.microsoft.com/office/drawing/2014/main" id="{00000000-0008-0000-0000-00002D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146</xdr:row>
      <xdr:rowOff>0</xdr:rowOff>
    </xdr:from>
    <xdr:to>
      <xdr:col>2</xdr:col>
      <xdr:colOff>9525</xdr:colOff>
      <xdr:row>147</xdr:row>
      <xdr:rowOff>9525</xdr:rowOff>
    </xdr:to>
    <xdr:sp macro="" textlink="">
      <xdr:nvSpPr>
        <xdr:cNvPr id="80174" name="Text Box 3268">
          <a:extLst>
            <a:ext uri="{FF2B5EF4-FFF2-40B4-BE49-F238E27FC236}">
              <a16:creationId xmlns:a16="http://schemas.microsoft.com/office/drawing/2014/main" id="{00000000-0008-0000-0000-00002E390100}"/>
            </a:ext>
          </a:extLst>
        </xdr:cNvPr>
        <xdr:cNvSpPr txBox="1">
          <a:spLocks noChangeArrowheads="1"/>
        </xdr:cNvSpPr>
      </xdr:nvSpPr>
      <xdr:spPr bwMode="auto">
        <a:xfrm>
          <a:off x="123825" y="350996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2</xdr:col>
      <xdr:colOff>104775</xdr:colOff>
      <xdr:row>0</xdr:row>
      <xdr:rowOff>38100</xdr:rowOff>
    </xdr:from>
    <xdr:to>
      <xdr:col>2</xdr:col>
      <xdr:colOff>1676400</xdr:colOff>
      <xdr:row>2</xdr:row>
      <xdr:rowOff>123825</xdr:rowOff>
    </xdr:to>
    <xdr:pic>
      <xdr:nvPicPr>
        <xdr:cNvPr id="80175" name="Grafik 8" descr="SNB_LOGO_46_RGB.jpg">
          <a:extLst>
            <a:ext uri="{FF2B5EF4-FFF2-40B4-BE49-F238E27FC236}">
              <a16:creationId xmlns:a16="http://schemas.microsoft.com/office/drawing/2014/main" id="{00000000-0008-0000-0000-00002F39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2900" y="38100"/>
          <a:ext cx="1571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1790700</xdr:colOff>
      <xdr:row>0</xdr:row>
      <xdr:rowOff>28575</xdr:rowOff>
    </xdr:from>
    <xdr:to>
      <xdr:col>2</xdr:col>
      <xdr:colOff>3305175</xdr:colOff>
      <xdr:row>2</xdr:row>
      <xdr:rowOff>114300</xdr:rowOff>
    </xdr:to>
    <xdr:pic>
      <xdr:nvPicPr>
        <xdr:cNvPr id="80176" name="Grafik 9" descr="B_Logo_FINMA_45mm_gray.jpg">
          <a:extLst>
            <a:ext uri="{FF2B5EF4-FFF2-40B4-BE49-F238E27FC236}">
              <a16:creationId xmlns:a16="http://schemas.microsoft.com/office/drawing/2014/main" id="{00000000-0008-0000-0000-000030390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8825" y="28575"/>
          <a:ext cx="1514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7</xdr:row>
      <xdr:rowOff>0</xdr:rowOff>
    </xdr:from>
    <xdr:to>
      <xdr:col>11</xdr:col>
      <xdr:colOff>0</xdr:colOff>
      <xdr:row>14</xdr:row>
      <xdr:rowOff>-1</xdr:rowOff>
    </xdr:to>
    <xdr:sp macro="" textlink="">
      <xdr:nvSpPr>
        <xdr:cNvPr id="20" name="TextBox 1">
          <a:extLst>
            <a:ext uri="{FF2B5EF4-FFF2-40B4-BE49-F238E27FC236}">
              <a16:creationId xmlns:a16="http://schemas.microsoft.com/office/drawing/2014/main" id="{00000000-0008-0000-0000-000014000000}"/>
            </a:ext>
          </a:extLst>
        </xdr:cNvPr>
        <xdr:cNvSpPr txBox="1"/>
      </xdr:nvSpPr>
      <xdr:spPr>
        <a:xfrm>
          <a:off x="10429875" y="1952625"/>
          <a:ext cx="5750719" cy="164306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Several detailed positions of the REGULAR REPORTING (cells marked in blue) can be optionally reported, or can be reported as an aggregated sum in col. L.</a:t>
          </a:r>
          <a:endParaRPr lang="de-CH">
            <a:effectLst/>
          </a:endParaRPr>
        </a:p>
        <a:p>
          <a:r>
            <a:rPr lang="en-US" sz="1100">
              <a:solidFill>
                <a:schemeClr val="dk1"/>
              </a:solidFill>
              <a:effectLst/>
              <a:latin typeface="+mn-lt"/>
              <a:ea typeface="+mn-ea"/>
              <a:cs typeface="+mn-cs"/>
            </a:rPr>
            <a:t>If such </a:t>
          </a:r>
          <a:r>
            <a:rPr lang="en-US" sz="1100" u="sng">
              <a:solidFill>
                <a:schemeClr val="dk1"/>
              </a:solidFill>
              <a:effectLst/>
              <a:latin typeface="+mn-lt"/>
              <a:ea typeface="+mn-ea"/>
              <a:cs typeface="+mn-cs"/>
            </a:rPr>
            <a:t>simplified reporting (‘facilitations’) is used</a:t>
          </a:r>
          <a:r>
            <a:rPr lang="en-US" sz="1100">
              <a:solidFill>
                <a:schemeClr val="dk1"/>
              </a:solidFill>
              <a:effectLst/>
              <a:latin typeface="+mn-lt"/>
              <a:ea typeface="+mn-ea"/>
              <a:cs typeface="+mn-cs"/>
            </a:rPr>
            <a:t>, the respective detailed positions in the REGULAR REPORTING part </a:t>
          </a:r>
          <a:r>
            <a:rPr lang="en-US" sz="1100" u="sng">
              <a:solidFill>
                <a:schemeClr val="dk1"/>
              </a:solidFill>
              <a:effectLst/>
              <a:latin typeface="+mn-lt"/>
              <a:ea typeface="+mn-ea"/>
              <a:cs typeface="+mn-cs"/>
            </a:rPr>
            <a:t>must be empty</a:t>
          </a:r>
          <a:r>
            <a:rPr lang="en-US" sz="1100">
              <a:solidFill>
                <a:schemeClr val="dk1"/>
              </a:solidFill>
              <a:effectLst/>
              <a:latin typeface="+mn-lt"/>
              <a:ea typeface="+mn-ea"/>
              <a:cs typeface="+mn-cs"/>
            </a:rPr>
            <a:t>. The aggregated positions should be reported in the FACILITATIONS part, and must not be empty. Positions without amounts should be reported as zero (0). </a:t>
          </a:r>
          <a:endParaRPr lang="de-CH">
            <a:effectLst/>
          </a:endParaRPr>
        </a:p>
        <a:p>
          <a:r>
            <a:rPr lang="en-US" sz="1100">
              <a:solidFill>
                <a:schemeClr val="dk1"/>
              </a:solidFill>
              <a:effectLst/>
              <a:latin typeface="+mn-lt"/>
              <a:ea typeface="+mn-ea"/>
              <a:cs typeface="+mn-cs"/>
            </a:rPr>
            <a:t>If </a:t>
          </a:r>
          <a:r>
            <a:rPr lang="en-US" sz="1100" u="sng">
              <a:solidFill>
                <a:schemeClr val="dk1"/>
              </a:solidFill>
              <a:effectLst/>
              <a:latin typeface="+mn-lt"/>
              <a:ea typeface="+mn-ea"/>
              <a:cs typeface="+mn-cs"/>
            </a:rPr>
            <a:t>simplified reporting is not used</a:t>
          </a:r>
          <a:r>
            <a:rPr lang="en-US" sz="1100">
              <a:solidFill>
                <a:schemeClr val="dk1"/>
              </a:solidFill>
              <a:effectLst/>
              <a:latin typeface="+mn-lt"/>
              <a:ea typeface="+mn-ea"/>
              <a:cs typeface="+mn-cs"/>
            </a:rPr>
            <a:t>, the respective detailed positions </a:t>
          </a:r>
          <a:r>
            <a:rPr lang="en-US" sz="1100" u="sng">
              <a:solidFill>
                <a:schemeClr val="dk1"/>
              </a:solidFill>
              <a:effectLst/>
              <a:latin typeface="+mn-lt"/>
              <a:ea typeface="+mn-ea"/>
              <a:cs typeface="+mn-cs"/>
            </a:rPr>
            <a:t>must not be empty</a:t>
          </a:r>
          <a:r>
            <a:rPr lang="en-US" sz="1100">
              <a:solidFill>
                <a:schemeClr val="dk1"/>
              </a:solidFill>
              <a:effectLst/>
              <a:latin typeface="+mn-lt"/>
              <a:ea typeface="+mn-ea"/>
              <a:cs typeface="+mn-cs"/>
            </a:rPr>
            <a:t>; positions without amounts should be reported as zero (0).</a:t>
          </a:r>
          <a:endParaRPr lang="de-CH">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AS796"/>
  <sheetViews>
    <sheetView showGridLines="0" tabSelected="1" topLeftCell="V1" zoomScale="50" zoomScaleNormal="40" zoomScaleSheetLayoutView="50" zoomScalePageLayoutView="50" workbookViewId="0">
      <selection activeCell="X3" sqref="X3"/>
    </sheetView>
  </sheetViews>
  <sheetFormatPr defaultColWidth="9.08984375" defaultRowHeight="12.5" x14ac:dyDescent="0.25"/>
  <cols>
    <col min="1" max="1" width="1.90625" style="28" customWidth="1"/>
    <col min="2" max="2" width="1.6328125" style="28" customWidth="1"/>
    <col min="3" max="3" width="110" style="9" customWidth="1"/>
    <col min="4" max="4" width="19.90625" style="9" customWidth="1"/>
    <col min="5" max="5" width="5.36328125" style="9" customWidth="1"/>
    <col min="6" max="6" width="17.6328125" style="9" customWidth="1"/>
    <col min="7" max="8" width="17.08984375" style="9" customWidth="1"/>
    <col min="9" max="9" width="4.6328125" style="9" customWidth="1"/>
    <col min="10" max="10" width="34.08984375" style="32" customWidth="1"/>
    <col min="11" max="11" width="13.36328125" style="32" customWidth="1"/>
    <col min="12" max="12" width="17.6328125" style="32" customWidth="1"/>
    <col min="13" max="13" width="7" style="9" customWidth="1"/>
    <col min="14" max="14" width="2.54296875" style="28" customWidth="1"/>
    <col min="15" max="15" width="2.6328125" style="9" customWidth="1"/>
    <col min="16" max="17" width="16.6328125" style="9" customWidth="1"/>
    <col min="18" max="18" width="16.6328125" style="191" customWidth="1"/>
    <col min="19" max="19" width="16.6328125" style="32" customWidth="1"/>
    <col min="20" max="20" width="19.08984375" style="401" customWidth="1"/>
    <col min="21" max="23" width="9.08984375" style="9"/>
    <col min="24" max="24" width="4.6328125" style="400" customWidth="1"/>
    <col min="25" max="25" width="2.08984375" style="401" customWidth="1"/>
    <col min="26" max="26" width="14.6328125" style="451" customWidth="1"/>
    <col min="27" max="27" width="2.08984375" style="397" customWidth="1"/>
    <col min="28" max="28" width="14.6328125" style="398" customWidth="1"/>
    <col min="29" max="29" width="2.08984375" style="400" customWidth="1"/>
    <col min="30" max="30" width="15" style="400" customWidth="1"/>
    <col min="31" max="31" width="1.54296875" style="400" customWidth="1"/>
    <col min="32" max="32" width="15" style="400" customWidth="1"/>
    <col min="33" max="33" width="2.08984375" style="401" customWidth="1"/>
    <col min="34" max="34" width="81.54296875" style="290" customWidth="1"/>
    <col min="35" max="35" width="2.36328125" style="407" customWidth="1"/>
    <col min="36" max="37" width="15.36328125" style="400" customWidth="1"/>
    <col min="38" max="38" width="2.08984375" style="12" customWidth="1"/>
    <col min="39" max="39" width="9.08984375" style="418"/>
    <col min="40" max="40" width="2.90625" style="418" customWidth="1"/>
    <col min="41" max="41" width="9.08984375" style="418"/>
    <col min="42" max="16384" width="9.08984375" style="9"/>
  </cols>
  <sheetData>
    <row r="1" spans="1:45" ht="21" customHeight="1" x14ac:dyDescent="0.4">
      <c r="B1" s="32"/>
      <c r="C1" s="12"/>
      <c r="D1" s="69" t="s">
        <v>403</v>
      </c>
      <c r="E1" s="12"/>
      <c r="F1" s="12"/>
      <c r="G1" s="12"/>
      <c r="H1" s="12"/>
      <c r="K1" s="36" t="s">
        <v>25</v>
      </c>
      <c r="L1" s="76" t="s">
        <v>373</v>
      </c>
      <c r="P1" s="401"/>
      <c r="Q1" s="401"/>
      <c r="R1" s="411"/>
      <c r="S1" s="411"/>
      <c r="X1" s="452" t="s">
        <v>444</v>
      </c>
      <c r="Y1" s="452"/>
      <c r="Z1" s="452"/>
      <c r="AA1" s="452"/>
      <c r="AB1" s="452"/>
      <c r="AC1" s="452"/>
      <c r="AD1" s="452"/>
      <c r="AE1" s="452"/>
      <c r="AF1" s="452"/>
      <c r="AG1" s="452"/>
      <c r="AH1" s="452"/>
      <c r="AI1" s="452"/>
      <c r="AJ1" s="452"/>
      <c r="AK1" s="452"/>
      <c r="AL1" s="20"/>
    </row>
    <row r="2" spans="1:45" ht="21" customHeight="1" x14ac:dyDescent="0.3">
      <c r="B2" s="32"/>
      <c r="C2" s="12"/>
      <c r="D2" s="82" t="s">
        <v>28</v>
      </c>
      <c r="E2" s="12"/>
      <c r="F2" s="12"/>
      <c r="G2" s="12"/>
      <c r="H2" s="12"/>
      <c r="K2" s="57" t="s">
        <v>24</v>
      </c>
      <c r="L2" s="76" t="str">
        <f>G791</f>
        <v>TOT</v>
      </c>
      <c r="P2" s="401"/>
      <c r="Q2" s="401"/>
      <c r="R2" s="410"/>
      <c r="S2" s="410"/>
      <c r="X2" s="453" t="s">
        <v>445</v>
      </c>
      <c r="Y2" s="453"/>
      <c r="Z2" s="453"/>
      <c r="AA2" s="453"/>
      <c r="AB2" s="453"/>
      <c r="AC2" s="453"/>
      <c r="AD2" s="453"/>
      <c r="AE2" s="453"/>
      <c r="AF2" s="453"/>
      <c r="AG2" s="453"/>
      <c r="AH2" s="453"/>
      <c r="AI2" s="453"/>
      <c r="AJ2" s="453"/>
      <c r="AK2" s="453"/>
    </row>
    <row r="3" spans="1:45" ht="21" customHeight="1" x14ac:dyDescent="0.25">
      <c r="B3" s="32"/>
      <c r="C3" s="12"/>
      <c r="D3" s="83" t="s">
        <v>29</v>
      </c>
      <c r="E3" s="12"/>
      <c r="F3" s="12"/>
      <c r="G3" s="12"/>
      <c r="H3" s="12"/>
      <c r="I3" s="255"/>
      <c r="K3" s="36" t="s">
        <v>405</v>
      </c>
      <c r="L3" s="76" t="e">
        <f>#REF!</f>
        <v>#REF!</v>
      </c>
      <c r="M3" s="58"/>
      <c r="N3" s="58"/>
      <c r="P3" s="401"/>
      <c r="Q3" s="401"/>
      <c r="R3" s="411"/>
      <c r="S3" s="411"/>
      <c r="X3" s="268"/>
      <c r="Y3" s="425"/>
      <c r="Z3" s="427"/>
      <c r="AA3" s="426"/>
      <c r="AB3" s="428"/>
      <c r="AC3" s="12"/>
      <c r="AD3" s="12"/>
      <c r="AE3" s="12"/>
      <c r="AF3" s="12"/>
      <c r="AG3" s="420"/>
      <c r="AH3" s="269"/>
      <c r="AJ3" s="12"/>
      <c r="AK3" s="12"/>
    </row>
    <row r="4" spans="1:45" s="2" customFormat="1" ht="30" customHeight="1" x14ac:dyDescent="0.25">
      <c r="A4" s="42"/>
      <c r="B4" s="42"/>
      <c r="C4" s="1"/>
      <c r="E4" s="78" t="s">
        <v>24</v>
      </c>
      <c r="F4" s="211" t="s">
        <v>23</v>
      </c>
      <c r="G4" s="171" t="e">
        <f>IF(F4=0," ",VLOOKUP(F4,Currency_table,2,FALSE))</f>
        <v>#REF!</v>
      </c>
      <c r="I4" s="255"/>
      <c r="J4" s="70"/>
      <c r="K4" s="36" t="s">
        <v>26</v>
      </c>
      <c r="L4" s="77" t="e">
        <f>#REF!</f>
        <v>#REF!</v>
      </c>
      <c r="M4" s="58"/>
      <c r="N4" s="58"/>
      <c r="P4" s="403"/>
      <c r="Q4" s="403"/>
      <c r="R4" s="411"/>
      <c r="S4" s="411"/>
      <c r="T4" s="403"/>
      <c r="X4" s="268"/>
      <c r="Y4" s="425"/>
      <c r="Z4" s="429"/>
      <c r="AA4" s="430"/>
      <c r="AB4" s="431"/>
      <c r="AC4" s="1"/>
      <c r="AD4" s="1"/>
      <c r="AE4" s="1"/>
      <c r="AF4" s="1"/>
      <c r="AG4" s="423"/>
      <c r="AH4" s="270"/>
      <c r="AI4" s="415"/>
      <c r="AJ4" s="1"/>
      <c r="AK4" s="1"/>
      <c r="AL4" s="1"/>
      <c r="AM4" s="421"/>
      <c r="AN4" s="421"/>
      <c r="AO4" s="421"/>
    </row>
    <row r="5" spans="1:45" s="2" customFormat="1" ht="30" customHeight="1" x14ac:dyDescent="0.4">
      <c r="A5" s="43"/>
      <c r="B5" s="70"/>
      <c r="C5" s="80"/>
      <c r="D5" s="80"/>
      <c r="E5" s="80"/>
      <c r="F5" s="193"/>
      <c r="G5" s="80"/>
      <c r="H5" s="91"/>
      <c r="I5" s="79"/>
      <c r="J5" s="70"/>
      <c r="K5" s="70"/>
      <c r="L5" s="219"/>
      <c r="M5" s="79"/>
      <c r="N5" s="70"/>
      <c r="P5" s="403"/>
      <c r="Q5" s="403"/>
      <c r="R5" s="405"/>
      <c r="S5" s="405"/>
      <c r="T5" s="403"/>
      <c r="X5" s="432"/>
      <c r="Y5" s="413"/>
      <c r="Z5" s="429"/>
      <c r="AA5" s="430"/>
      <c r="AB5" s="431"/>
      <c r="AC5" s="1"/>
      <c r="AD5" s="1"/>
      <c r="AE5" s="1"/>
      <c r="AF5" s="1"/>
      <c r="AG5" s="423"/>
      <c r="AH5" s="270"/>
      <c r="AI5" s="415"/>
      <c r="AJ5" s="1"/>
      <c r="AK5" s="1"/>
      <c r="AL5" s="1"/>
      <c r="AM5" s="421"/>
      <c r="AN5" s="421"/>
      <c r="AO5" s="421"/>
    </row>
    <row r="6" spans="1:45" s="3" customFormat="1" ht="15" customHeight="1" x14ac:dyDescent="0.3">
      <c r="A6" s="44"/>
      <c r="B6" s="217" t="s">
        <v>150</v>
      </c>
      <c r="C6" s="30"/>
      <c r="D6" s="99"/>
      <c r="E6" s="99"/>
      <c r="F6" s="224" t="s">
        <v>400</v>
      </c>
      <c r="G6" s="30"/>
      <c r="H6" s="30"/>
      <c r="I6" s="100"/>
      <c r="J6" s="224" t="s">
        <v>374</v>
      </c>
      <c r="K6" s="224" t="s">
        <v>375</v>
      </c>
      <c r="L6" s="224" t="s">
        <v>406</v>
      </c>
      <c r="M6" s="100"/>
      <c r="N6" s="81"/>
      <c r="O6" s="81"/>
      <c r="P6" s="402"/>
      <c r="Q6" s="404"/>
      <c r="R6" s="404"/>
      <c r="S6" s="404"/>
      <c r="T6" s="404"/>
      <c r="X6" s="454"/>
      <c r="Y6" s="454"/>
      <c r="Z6" s="454"/>
      <c r="AA6" s="454"/>
      <c r="AB6" s="454"/>
      <c r="AC6" s="454"/>
      <c r="AD6" s="454"/>
      <c r="AE6" s="454"/>
      <c r="AF6" s="454"/>
      <c r="AG6" s="454"/>
      <c r="AH6" s="454"/>
      <c r="AI6" s="454"/>
      <c r="AJ6" s="454"/>
      <c r="AK6" s="454"/>
      <c r="AL6" s="27"/>
      <c r="AM6" s="422"/>
      <c r="AN6" s="422"/>
      <c r="AO6" s="422"/>
    </row>
    <row r="7" spans="1:45" s="2" customFormat="1" ht="16.5" customHeight="1" x14ac:dyDescent="0.25">
      <c r="A7" s="42"/>
      <c r="B7" s="42"/>
      <c r="D7" s="101"/>
      <c r="E7" s="101"/>
      <c r="F7" s="5"/>
      <c r="G7" s="6"/>
      <c r="H7" s="1"/>
      <c r="I7" s="179"/>
      <c r="J7" s="225"/>
      <c r="K7" s="226"/>
      <c r="L7" s="5"/>
      <c r="M7" s="179"/>
      <c r="N7" s="81"/>
      <c r="O7" s="81"/>
      <c r="P7" s="405"/>
      <c r="Q7" s="405"/>
      <c r="R7" s="408"/>
      <c r="S7" s="412"/>
      <c r="T7" s="405"/>
      <c r="X7" s="80"/>
      <c r="Y7" s="423"/>
      <c r="Z7" s="429"/>
      <c r="AA7" s="430"/>
      <c r="AB7" s="431"/>
      <c r="AC7" s="1"/>
      <c r="AD7" s="1"/>
      <c r="AE7" s="1"/>
      <c r="AF7" s="1"/>
      <c r="AG7" s="423"/>
      <c r="AH7" s="270"/>
      <c r="AI7" s="415"/>
      <c r="AJ7" s="1"/>
      <c r="AK7" s="1"/>
      <c r="AL7" s="1"/>
      <c r="AM7" s="421"/>
      <c r="AN7" s="421"/>
      <c r="AO7" s="421"/>
    </row>
    <row r="8" spans="1:45" ht="30" customHeight="1" x14ac:dyDescent="0.25">
      <c r="A8" s="147"/>
      <c r="B8" s="477" t="s">
        <v>210</v>
      </c>
      <c r="C8" s="478"/>
      <c r="D8" s="469" t="s">
        <v>209</v>
      </c>
      <c r="E8" s="103"/>
      <c r="F8" s="462" t="s">
        <v>120</v>
      </c>
      <c r="G8" s="486"/>
      <c r="H8" s="206"/>
      <c r="I8" s="255"/>
      <c r="L8" s="462" t="s">
        <v>120</v>
      </c>
      <c r="M8" s="260"/>
      <c r="N8" s="173"/>
      <c r="O8" s="172"/>
      <c r="P8" s="459" t="s">
        <v>113</v>
      </c>
      <c r="Q8" s="459" t="s">
        <v>113</v>
      </c>
      <c r="R8" s="461" t="s">
        <v>407</v>
      </c>
      <c r="S8" s="461" t="s">
        <v>408</v>
      </c>
      <c r="X8" s="56"/>
      <c r="Y8" s="271"/>
      <c r="Z8" s="455" t="s">
        <v>417</v>
      </c>
      <c r="AA8" s="426"/>
      <c r="AB8" s="457" t="s">
        <v>418</v>
      </c>
      <c r="AC8" s="12"/>
      <c r="AD8" s="12"/>
      <c r="AE8" s="12"/>
      <c r="AF8" s="12"/>
      <c r="AG8" s="420"/>
      <c r="AH8" s="269"/>
      <c r="AJ8" s="12"/>
      <c r="AK8" s="12"/>
      <c r="AM8" s="455" t="s">
        <v>417</v>
      </c>
      <c r="AN8" s="426"/>
      <c r="AO8" s="457" t="s">
        <v>418</v>
      </c>
    </row>
    <row r="9" spans="1:45" ht="15" customHeight="1" x14ac:dyDescent="0.25">
      <c r="A9" s="147"/>
      <c r="B9" s="184"/>
      <c r="C9" s="81"/>
      <c r="D9" s="470"/>
      <c r="E9" s="104"/>
      <c r="F9" s="463"/>
      <c r="G9" s="487"/>
      <c r="J9" s="227"/>
      <c r="K9" s="227"/>
      <c r="L9" s="463"/>
      <c r="M9" s="261"/>
      <c r="N9" s="24"/>
      <c r="O9" s="172"/>
      <c r="P9" s="460"/>
      <c r="Q9" s="460"/>
      <c r="R9" s="461"/>
      <c r="S9" s="461"/>
      <c r="X9" s="56"/>
      <c r="Y9" s="271"/>
      <c r="Z9" s="456"/>
      <c r="AA9" s="426"/>
      <c r="AB9" s="458"/>
      <c r="AC9" s="12"/>
      <c r="AD9" s="12"/>
      <c r="AE9" s="12"/>
      <c r="AF9" s="12"/>
      <c r="AG9" s="420"/>
      <c r="AH9" s="269"/>
      <c r="AJ9" s="12"/>
      <c r="AK9" s="12"/>
      <c r="AM9" s="456"/>
      <c r="AN9" s="426"/>
      <c r="AO9" s="458"/>
    </row>
    <row r="10" spans="1:45" ht="24.9" customHeight="1" x14ac:dyDescent="0.25">
      <c r="A10" s="147"/>
      <c r="B10" s="184"/>
      <c r="C10" s="81"/>
      <c r="D10" s="104"/>
      <c r="E10" s="131"/>
      <c r="F10" s="51" t="s">
        <v>2</v>
      </c>
      <c r="I10" s="263"/>
      <c r="J10" s="227"/>
      <c r="K10" s="227"/>
      <c r="L10" s="267" t="s">
        <v>416</v>
      </c>
      <c r="M10" s="262"/>
      <c r="N10" s="24"/>
      <c r="O10" s="172"/>
      <c r="P10" s="32"/>
      <c r="Q10" s="401"/>
      <c r="R10" s="245"/>
      <c r="S10" s="245"/>
      <c r="X10" s="56"/>
      <c r="Y10" s="272"/>
      <c r="Z10" s="433"/>
      <c r="AA10" s="273"/>
      <c r="AB10" s="274"/>
      <c r="AC10" s="419"/>
      <c r="AD10" s="419"/>
      <c r="AE10" s="419"/>
      <c r="AF10" s="419"/>
      <c r="AG10" s="406"/>
      <c r="AH10" s="269"/>
      <c r="AJ10" s="12"/>
      <c r="AK10" s="12"/>
    </row>
    <row r="11" spans="1:45" ht="15" customHeight="1" x14ac:dyDescent="0.25">
      <c r="A11" s="147"/>
      <c r="B11" s="181"/>
      <c r="C11" s="21" t="s">
        <v>31</v>
      </c>
      <c r="D11" s="92" t="s">
        <v>339</v>
      </c>
      <c r="E11" s="46">
        <v>1</v>
      </c>
      <c r="F11" s="49"/>
      <c r="G11" s="81"/>
      <c r="I11" s="46">
        <v>1</v>
      </c>
      <c r="J11" s="149"/>
      <c r="K11" s="149"/>
      <c r="L11" s="257"/>
      <c r="M11" s="46"/>
      <c r="N11" s="24"/>
      <c r="O11" s="172"/>
      <c r="P11" s="32"/>
      <c r="Q11" s="401"/>
      <c r="R11" s="245"/>
      <c r="S11" s="245"/>
      <c r="X11" s="56">
        <v>1</v>
      </c>
      <c r="Y11" s="272"/>
      <c r="Z11" s="434">
        <v>1</v>
      </c>
      <c r="AA11" s="273"/>
      <c r="AB11" s="275">
        <f>F11*Z11</f>
        <v>0</v>
      </c>
      <c r="AC11" s="419"/>
      <c r="AD11" s="419"/>
      <c r="AE11" s="419"/>
      <c r="AF11" s="419"/>
      <c r="AG11" s="406"/>
      <c r="AH11" s="269"/>
      <c r="AJ11" s="12"/>
      <c r="AK11" s="12"/>
    </row>
    <row r="12" spans="1:45" ht="15" customHeight="1" x14ac:dyDescent="0.25">
      <c r="A12" s="147"/>
      <c r="B12" s="181"/>
      <c r="C12" s="21" t="s">
        <v>116</v>
      </c>
      <c r="D12" s="92" t="s">
        <v>340</v>
      </c>
      <c r="E12" s="46">
        <v>2</v>
      </c>
      <c r="F12" s="49"/>
      <c r="G12" s="81"/>
      <c r="I12" s="46">
        <v>2</v>
      </c>
      <c r="J12" s="149"/>
      <c r="K12" s="149"/>
      <c r="L12" s="257"/>
      <c r="M12" s="46"/>
      <c r="N12" s="24"/>
      <c r="O12" s="172"/>
      <c r="P12" s="32"/>
      <c r="Q12" s="401"/>
      <c r="R12" s="245"/>
      <c r="S12" s="245"/>
      <c r="X12" s="56">
        <v>2</v>
      </c>
      <c r="Y12" s="272"/>
      <c r="Z12" s="358"/>
      <c r="AA12" s="273"/>
      <c r="AB12" s="277"/>
      <c r="AC12" s="419"/>
      <c r="AD12" s="419"/>
      <c r="AE12" s="419"/>
      <c r="AF12" s="419"/>
      <c r="AG12" s="406"/>
      <c r="AH12" s="269"/>
      <c r="AJ12" s="12"/>
      <c r="AK12" s="12"/>
      <c r="AR12" s="400"/>
      <c r="AS12" s="400"/>
    </row>
    <row r="13" spans="1:45" ht="15" customHeight="1" x14ac:dyDescent="0.25">
      <c r="A13" s="147"/>
      <c r="B13" s="181"/>
      <c r="C13" s="22" t="s">
        <v>32</v>
      </c>
      <c r="D13" s="92" t="s">
        <v>340</v>
      </c>
      <c r="E13" s="46">
        <v>3</v>
      </c>
      <c r="F13" s="49">
        <v>0</v>
      </c>
      <c r="G13" s="81"/>
      <c r="I13" s="46">
        <v>3</v>
      </c>
      <c r="J13" s="228"/>
      <c r="K13" s="228"/>
      <c r="L13" s="257"/>
      <c r="M13" s="46"/>
      <c r="N13" s="24"/>
      <c r="O13" s="172"/>
      <c r="P13" s="32"/>
      <c r="Q13" s="401"/>
      <c r="R13" s="245"/>
      <c r="S13" s="245"/>
      <c r="X13" s="56">
        <v>3</v>
      </c>
      <c r="Y13" s="272"/>
      <c r="Z13" s="434">
        <v>1</v>
      </c>
      <c r="AA13" s="273"/>
      <c r="AB13" s="275">
        <f>F13*Z13</f>
        <v>0</v>
      </c>
      <c r="AC13" s="419"/>
      <c r="AD13" s="419"/>
      <c r="AE13" s="419"/>
      <c r="AF13" s="419"/>
      <c r="AG13" s="406"/>
      <c r="AH13" s="269"/>
      <c r="AJ13" s="12"/>
      <c r="AK13" s="12"/>
      <c r="AR13" s="400"/>
      <c r="AS13" s="400"/>
    </row>
    <row r="14" spans="1:45" ht="15" customHeight="1" x14ac:dyDescent="0.25">
      <c r="A14" s="147"/>
      <c r="B14" s="181"/>
      <c r="C14" s="21" t="s">
        <v>117</v>
      </c>
      <c r="D14" s="94"/>
      <c r="E14" s="46"/>
      <c r="F14" s="106"/>
      <c r="I14" s="46"/>
      <c r="J14" s="229"/>
      <c r="K14" s="230"/>
      <c r="L14" s="257"/>
      <c r="M14" s="46"/>
      <c r="N14" s="24"/>
      <c r="O14" s="172"/>
      <c r="P14" s="32"/>
      <c r="Q14" s="401"/>
      <c r="R14" s="245"/>
      <c r="S14" s="245"/>
      <c r="X14" s="56"/>
      <c r="Y14" s="272"/>
      <c r="Z14" s="358"/>
      <c r="AA14" s="273"/>
      <c r="AB14" s="277"/>
      <c r="AC14" s="419"/>
      <c r="AD14" s="419"/>
      <c r="AE14" s="419"/>
      <c r="AF14" s="419"/>
      <c r="AG14" s="406"/>
      <c r="AH14" s="269"/>
      <c r="AJ14" s="12"/>
      <c r="AK14" s="12"/>
      <c r="AR14" s="400"/>
      <c r="AS14" s="400"/>
    </row>
    <row r="15" spans="1:45" ht="24.9" customHeight="1" x14ac:dyDescent="0.25">
      <c r="A15" s="147"/>
      <c r="B15" s="181"/>
      <c r="C15" s="22" t="s">
        <v>33</v>
      </c>
      <c r="D15" s="92" t="s">
        <v>341</v>
      </c>
      <c r="E15" s="46">
        <v>4</v>
      </c>
      <c r="F15" s="244"/>
      <c r="G15" s="81"/>
      <c r="I15" s="46">
        <v>4</v>
      </c>
      <c r="J15" s="231" t="s">
        <v>413</v>
      </c>
      <c r="K15" s="232" t="s">
        <v>376</v>
      </c>
      <c r="L15" s="256"/>
      <c r="M15" s="46"/>
      <c r="N15" s="24"/>
      <c r="O15" s="172"/>
      <c r="P15" s="32"/>
      <c r="Q15" s="401"/>
      <c r="R15" s="53" t="str">
        <f>IF(COUNT(F15:F19,L15)=0,"",IF(COUNT(L15)&gt;0,IF(COUNT(F15:F19)=0,"","ERROR"),IF(COUNT(F15:F19)=5,"","ERROR")))</f>
        <v/>
      </c>
      <c r="S15" s="53" t="str">
        <f>IF(COUNT(F15:F19,L15)=0,"",IF(COUNT(L15)&gt;0,"facilitation applied","No facilitation applied"))</f>
        <v/>
      </c>
      <c r="X15" s="56">
        <v>4</v>
      </c>
      <c r="Y15" s="272"/>
      <c r="Z15" s="434">
        <v>1</v>
      </c>
      <c r="AA15" s="273"/>
      <c r="AB15" s="275">
        <f>F15*Z15</f>
        <v>0</v>
      </c>
      <c r="AC15" s="419"/>
      <c r="AD15" s="419"/>
      <c r="AE15" s="419"/>
      <c r="AF15" s="419"/>
      <c r="AG15" s="406"/>
      <c r="AH15" s="269"/>
      <c r="AJ15" s="12"/>
      <c r="AK15" s="12"/>
      <c r="AM15" s="435">
        <v>1</v>
      </c>
      <c r="AN15" s="419"/>
      <c r="AO15" s="435">
        <f>L15*AM15</f>
        <v>0</v>
      </c>
      <c r="AR15" s="400"/>
      <c r="AS15" s="400"/>
    </row>
    <row r="16" spans="1:45" ht="15" customHeight="1" x14ac:dyDescent="0.25">
      <c r="A16" s="147"/>
      <c r="B16" s="181"/>
      <c r="C16" s="22" t="s">
        <v>34</v>
      </c>
      <c r="D16" s="92" t="s">
        <v>363</v>
      </c>
      <c r="E16" s="46">
        <v>5</v>
      </c>
      <c r="F16" s="244"/>
      <c r="G16" s="81"/>
      <c r="I16" s="46">
        <v>5</v>
      </c>
      <c r="J16" s="233"/>
      <c r="K16" s="233"/>
      <c r="L16" s="257"/>
      <c r="M16" s="46"/>
      <c r="N16" s="24"/>
      <c r="O16" s="172"/>
      <c r="P16" s="32"/>
      <c r="Q16" s="401"/>
      <c r="R16" s="245"/>
      <c r="S16" s="245"/>
      <c r="X16" s="56">
        <v>5</v>
      </c>
      <c r="Y16" s="272"/>
      <c r="Z16" s="434">
        <v>1</v>
      </c>
      <c r="AA16" s="273"/>
      <c r="AB16" s="275">
        <f>F16*Z16</f>
        <v>0</v>
      </c>
      <c r="AC16" s="419"/>
      <c r="AD16" s="419"/>
      <c r="AE16" s="419"/>
      <c r="AF16" s="419"/>
      <c r="AG16" s="406"/>
      <c r="AH16" s="269"/>
      <c r="AJ16" s="12"/>
      <c r="AK16" s="12"/>
      <c r="AR16" s="400"/>
      <c r="AS16" s="400"/>
    </row>
    <row r="17" spans="1:45" ht="15" customHeight="1" x14ac:dyDescent="0.25">
      <c r="A17" s="147"/>
      <c r="B17" s="181"/>
      <c r="C17" s="22" t="s">
        <v>35</v>
      </c>
      <c r="D17" s="92" t="s">
        <v>364</v>
      </c>
      <c r="E17" s="46">
        <v>6</v>
      </c>
      <c r="F17" s="244"/>
      <c r="G17" s="81"/>
      <c r="I17" s="46">
        <v>6</v>
      </c>
      <c r="J17" s="234"/>
      <c r="K17" s="234"/>
      <c r="L17" s="257"/>
      <c r="M17" s="46"/>
      <c r="N17" s="24"/>
      <c r="O17" s="172"/>
      <c r="P17" s="32"/>
      <c r="Q17" s="401"/>
      <c r="R17" s="245"/>
      <c r="S17" s="245"/>
      <c r="X17" s="56">
        <v>6</v>
      </c>
      <c r="Y17" s="272"/>
      <c r="Z17" s="434">
        <v>1</v>
      </c>
      <c r="AA17" s="273"/>
      <c r="AB17" s="275">
        <f>F17*Z17</f>
        <v>0</v>
      </c>
      <c r="AC17" s="419"/>
      <c r="AD17" s="419"/>
      <c r="AE17" s="419"/>
      <c r="AF17" s="419"/>
      <c r="AG17" s="406"/>
      <c r="AH17" s="269"/>
      <c r="AJ17" s="12"/>
      <c r="AK17" s="12"/>
      <c r="AR17" s="400"/>
      <c r="AS17" s="400"/>
    </row>
    <row r="18" spans="1:45" ht="15" customHeight="1" x14ac:dyDescent="0.25">
      <c r="A18" s="147"/>
      <c r="B18" s="181"/>
      <c r="C18" s="22" t="s">
        <v>108</v>
      </c>
      <c r="D18" s="92" t="s">
        <v>364</v>
      </c>
      <c r="E18" s="46">
        <v>7</v>
      </c>
      <c r="F18" s="244"/>
      <c r="G18" s="81"/>
      <c r="I18" s="46">
        <v>7</v>
      </c>
      <c r="J18" s="234"/>
      <c r="K18" s="234"/>
      <c r="L18" s="257"/>
      <c r="M18" s="46"/>
      <c r="N18" s="24"/>
      <c r="O18" s="172"/>
      <c r="P18" s="32"/>
      <c r="Q18" s="401"/>
      <c r="R18" s="245"/>
      <c r="S18" s="245"/>
      <c r="X18" s="56">
        <v>7</v>
      </c>
      <c r="Y18" s="272"/>
      <c r="Z18" s="434">
        <v>1</v>
      </c>
      <c r="AA18" s="273"/>
      <c r="AB18" s="275">
        <f>F18*Z18</f>
        <v>0</v>
      </c>
      <c r="AC18" s="419"/>
      <c r="AD18" s="419"/>
      <c r="AE18" s="419"/>
      <c r="AF18" s="419"/>
      <c r="AG18" s="406"/>
      <c r="AH18" s="269"/>
      <c r="AJ18" s="12"/>
      <c r="AK18" s="12"/>
      <c r="AR18" s="400"/>
      <c r="AS18" s="400"/>
    </row>
    <row r="19" spans="1:45" ht="15" customHeight="1" x14ac:dyDescent="0.25">
      <c r="A19" s="147"/>
      <c r="B19" s="181"/>
      <c r="C19" s="97" t="s">
        <v>118</v>
      </c>
      <c r="D19" s="92" t="s">
        <v>364</v>
      </c>
      <c r="E19" s="46">
        <v>8</v>
      </c>
      <c r="F19" s="244"/>
      <c r="G19" s="81"/>
      <c r="I19" s="46">
        <v>8</v>
      </c>
      <c r="J19" s="233"/>
      <c r="K19" s="233"/>
      <c r="L19" s="257"/>
      <c r="M19" s="46"/>
      <c r="N19" s="24"/>
      <c r="O19" s="172"/>
      <c r="P19" s="32"/>
      <c r="Q19" s="401"/>
      <c r="R19" s="245"/>
      <c r="S19" s="245"/>
      <c r="X19" s="56">
        <v>8</v>
      </c>
      <c r="Y19" s="272"/>
      <c r="Z19" s="434">
        <v>1</v>
      </c>
      <c r="AA19" s="273"/>
      <c r="AB19" s="275">
        <f>F19*Z19</f>
        <v>0</v>
      </c>
      <c r="AC19" s="419"/>
      <c r="AD19" s="419"/>
      <c r="AE19" s="419"/>
      <c r="AF19" s="419"/>
      <c r="AG19" s="406"/>
      <c r="AH19" s="269"/>
      <c r="AJ19" s="12"/>
      <c r="AK19" s="12"/>
      <c r="AR19" s="400"/>
      <c r="AS19" s="400"/>
    </row>
    <row r="20" spans="1:45" ht="15" customHeight="1" x14ac:dyDescent="0.25">
      <c r="A20" s="186"/>
      <c r="B20" s="181"/>
      <c r="C20" s="96" t="s">
        <v>119</v>
      </c>
      <c r="D20" s="92" t="s">
        <v>364</v>
      </c>
      <c r="E20" s="46">
        <v>9</v>
      </c>
      <c r="F20" s="244"/>
      <c r="G20" s="81"/>
      <c r="I20" s="46">
        <v>9</v>
      </c>
      <c r="J20" s="149"/>
      <c r="K20" s="149"/>
      <c r="L20" s="257"/>
      <c r="M20" s="46"/>
      <c r="N20" s="24"/>
      <c r="O20" s="172"/>
      <c r="P20" s="32"/>
      <c r="Q20" s="401"/>
      <c r="R20" s="245"/>
      <c r="S20" s="250"/>
      <c r="X20" s="56">
        <v>9</v>
      </c>
      <c r="Y20" s="272"/>
      <c r="Z20" s="358"/>
      <c r="AA20" s="273"/>
      <c r="AB20" s="277"/>
      <c r="AC20" s="419"/>
      <c r="AD20" s="419"/>
      <c r="AE20" s="419"/>
      <c r="AF20" s="436"/>
      <c r="AG20" s="406"/>
      <c r="AH20" s="269"/>
      <c r="AJ20" s="12"/>
      <c r="AK20" s="12"/>
      <c r="AR20" s="400"/>
      <c r="AS20" s="400"/>
    </row>
    <row r="21" spans="1:45" ht="15" customHeight="1" x14ac:dyDescent="0.25">
      <c r="A21" s="147"/>
      <c r="B21" s="181"/>
      <c r="C21" s="25"/>
      <c r="D21" s="94"/>
      <c r="E21" s="46"/>
      <c r="F21" s="107"/>
      <c r="G21" s="81" t="s">
        <v>412</v>
      </c>
      <c r="I21" s="46"/>
      <c r="L21" s="257"/>
      <c r="M21" s="46"/>
      <c r="N21" s="24"/>
      <c r="O21" s="172"/>
      <c r="P21" s="32"/>
      <c r="Q21" s="401"/>
      <c r="R21" s="245"/>
      <c r="S21" s="245"/>
      <c r="X21" s="56"/>
      <c r="Y21" s="272"/>
      <c r="Z21" s="358"/>
      <c r="AA21" s="273"/>
      <c r="AB21" s="277"/>
      <c r="AC21" s="419"/>
      <c r="AD21" s="419"/>
      <c r="AE21" s="419"/>
      <c r="AF21" s="436"/>
      <c r="AG21" s="406"/>
      <c r="AH21" s="269"/>
      <c r="AJ21" s="12"/>
      <c r="AK21" s="12"/>
      <c r="AR21" s="400"/>
      <c r="AS21" s="400"/>
    </row>
    <row r="22" spans="1:45" ht="15" customHeight="1" x14ac:dyDescent="0.25">
      <c r="A22" s="147"/>
      <c r="B22" s="181"/>
      <c r="C22" s="37" t="s">
        <v>151</v>
      </c>
      <c r="D22" s="203"/>
      <c r="E22" s="46"/>
      <c r="F22" s="108"/>
      <c r="G22" s="81"/>
      <c r="I22" s="46"/>
      <c r="J22" s="235"/>
      <c r="K22" s="235"/>
      <c r="L22" s="257"/>
      <c r="M22" s="46"/>
      <c r="N22" s="24"/>
      <c r="O22" s="172"/>
      <c r="P22" s="32"/>
      <c r="Q22" s="401"/>
      <c r="R22" s="245"/>
      <c r="S22" s="245"/>
      <c r="X22" s="56"/>
      <c r="Y22" s="272"/>
      <c r="Z22" s="358"/>
      <c r="AA22" s="273"/>
      <c r="AB22" s="277"/>
      <c r="AC22" s="419"/>
      <c r="AD22" s="419"/>
      <c r="AE22" s="419"/>
      <c r="AF22" s="436"/>
      <c r="AG22" s="406"/>
      <c r="AH22" s="269"/>
      <c r="AJ22" s="12"/>
      <c r="AK22" s="12"/>
      <c r="AR22" s="400"/>
      <c r="AS22" s="400"/>
    </row>
    <row r="23" spans="1:45" ht="30" customHeight="1" x14ac:dyDescent="0.25">
      <c r="A23" s="147"/>
      <c r="B23" s="181"/>
      <c r="C23" s="22" t="s">
        <v>36</v>
      </c>
      <c r="D23" s="92" t="s">
        <v>342</v>
      </c>
      <c r="E23" s="46">
        <v>10</v>
      </c>
      <c r="F23" s="49"/>
      <c r="G23" s="81"/>
      <c r="I23" s="46">
        <v>10</v>
      </c>
      <c r="J23" s="233"/>
      <c r="K23" s="233"/>
      <c r="L23" s="257"/>
      <c r="M23" s="46"/>
      <c r="N23" s="24"/>
      <c r="O23" s="172"/>
      <c r="P23" s="32"/>
      <c r="Q23" s="401"/>
      <c r="R23" s="245"/>
      <c r="S23" s="245"/>
      <c r="X23" s="56">
        <v>10</v>
      </c>
      <c r="Y23" s="272"/>
      <c r="Z23" s="434">
        <v>1</v>
      </c>
      <c r="AA23" s="273"/>
      <c r="AB23" s="275">
        <f>F23*Z23</f>
        <v>0</v>
      </c>
      <c r="AC23" s="419"/>
      <c r="AD23" s="419"/>
      <c r="AE23" s="419"/>
      <c r="AF23" s="436"/>
      <c r="AG23" s="406"/>
      <c r="AH23" s="269"/>
      <c r="AJ23" s="12"/>
      <c r="AK23" s="12"/>
      <c r="AR23" s="400"/>
      <c r="AS23" s="400"/>
    </row>
    <row r="24" spans="1:45" ht="45" customHeight="1" x14ac:dyDescent="0.25">
      <c r="A24" s="147"/>
      <c r="B24" s="181"/>
      <c r="C24" s="22" t="s">
        <v>152</v>
      </c>
      <c r="D24" s="92" t="s">
        <v>343</v>
      </c>
      <c r="E24" s="189">
        <v>11</v>
      </c>
      <c r="F24" s="49"/>
      <c r="G24" s="81"/>
      <c r="I24" s="46">
        <v>11</v>
      </c>
      <c r="J24" s="233"/>
      <c r="K24" s="233"/>
      <c r="L24" s="257"/>
      <c r="M24" s="46"/>
      <c r="N24" s="24"/>
      <c r="O24" s="172"/>
      <c r="P24" s="32"/>
      <c r="Q24" s="401"/>
      <c r="R24" s="245"/>
      <c r="S24" s="245"/>
      <c r="X24" s="56">
        <v>11</v>
      </c>
      <c r="Y24" s="272"/>
      <c r="Z24" s="434">
        <v>1</v>
      </c>
      <c r="AA24" s="273"/>
      <c r="AB24" s="275">
        <f>F24*Z24</f>
        <v>0</v>
      </c>
      <c r="AC24" s="419"/>
      <c r="AD24" s="419"/>
      <c r="AE24" s="419"/>
      <c r="AF24" s="436"/>
      <c r="AG24" s="406"/>
      <c r="AH24" s="269"/>
      <c r="AJ24" s="12"/>
      <c r="AK24" s="12"/>
      <c r="AR24" s="400"/>
      <c r="AS24" s="400"/>
    </row>
    <row r="25" spans="1:45" ht="15" customHeight="1" x14ac:dyDescent="0.25">
      <c r="A25" s="147"/>
      <c r="B25" s="181"/>
      <c r="C25" s="98" t="s">
        <v>237</v>
      </c>
      <c r="D25" s="94"/>
      <c r="E25" s="46">
        <v>12</v>
      </c>
      <c r="F25" s="49"/>
      <c r="G25" s="81"/>
      <c r="I25" s="46">
        <v>12</v>
      </c>
      <c r="J25" s="236"/>
      <c r="K25" s="236"/>
      <c r="L25" s="257"/>
      <c r="M25" s="46"/>
      <c r="N25" s="24"/>
      <c r="O25" s="172"/>
      <c r="P25" s="53" t="str">
        <f>IF(ABS(F25-SUM(F11,F13,F15:F19,F23:F24,L15))&gt;0.5,"ERROR","")</f>
        <v/>
      </c>
      <c r="Q25" s="401"/>
      <c r="R25" s="245"/>
      <c r="S25" s="245"/>
      <c r="X25" s="56">
        <v>12</v>
      </c>
      <c r="Y25" s="272"/>
      <c r="Z25" s="358"/>
      <c r="AA25" s="273"/>
      <c r="AB25" s="278">
        <f>SUM(AB11:AB24)+AO15</f>
        <v>0</v>
      </c>
      <c r="AC25" s="419"/>
      <c r="AD25" s="12"/>
      <c r="AE25" s="419"/>
      <c r="AF25" s="279">
        <f>-SUM(F231,F240,F241,AK550)+SUM(F373,AJ550)</f>
        <v>0</v>
      </c>
      <c r="AG25" s="419"/>
      <c r="AH25" s="280" t="s">
        <v>419</v>
      </c>
      <c r="AI25" s="409"/>
      <c r="AJ25" s="12"/>
      <c r="AK25" s="12"/>
      <c r="AR25" s="400"/>
      <c r="AS25" s="400"/>
    </row>
    <row r="26" spans="1:45" ht="15" customHeight="1" thickBot="1" x14ac:dyDescent="0.3">
      <c r="A26" s="186"/>
      <c r="B26" s="181"/>
      <c r="C26" s="22" t="s">
        <v>125</v>
      </c>
      <c r="D26" s="92" t="s">
        <v>255</v>
      </c>
      <c r="E26" s="46">
        <v>13</v>
      </c>
      <c r="F26" s="49"/>
      <c r="G26" s="81"/>
      <c r="I26" s="46">
        <v>13</v>
      </c>
      <c r="J26" s="233"/>
      <c r="K26" s="233"/>
      <c r="L26" s="257"/>
      <c r="M26" s="46"/>
      <c r="N26" s="24"/>
      <c r="O26" s="172"/>
      <c r="P26" s="32"/>
      <c r="Q26" s="401"/>
      <c r="R26" s="245"/>
      <c r="S26" s="245"/>
      <c r="X26" s="56">
        <v>13</v>
      </c>
      <c r="Y26" s="272"/>
      <c r="Z26" s="358"/>
      <c r="AA26" s="273"/>
      <c r="AB26" s="277"/>
      <c r="AC26" s="419"/>
      <c r="AD26" s="419"/>
      <c r="AE26" s="419"/>
      <c r="AF26" s="281">
        <f>MAX(SUM(AB25,AF25),0)</f>
        <v>0</v>
      </c>
      <c r="AG26" s="406"/>
      <c r="AH26" s="282" t="s">
        <v>420</v>
      </c>
      <c r="AI26" s="409"/>
      <c r="AJ26" s="12"/>
      <c r="AK26" s="12"/>
      <c r="AR26" s="400"/>
      <c r="AS26" s="400"/>
    </row>
    <row r="27" spans="1:45" ht="15" customHeight="1" thickTop="1" x14ac:dyDescent="0.25">
      <c r="A27" s="186"/>
      <c r="B27" s="181"/>
      <c r="C27" s="37" t="s">
        <v>368</v>
      </c>
      <c r="D27" s="92" t="s">
        <v>256</v>
      </c>
      <c r="E27" s="46">
        <v>501</v>
      </c>
      <c r="F27" s="244"/>
      <c r="G27" s="81"/>
      <c r="I27" s="46">
        <v>501</v>
      </c>
      <c r="J27" s="235"/>
      <c r="K27" s="235"/>
      <c r="L27" s="257"/>
      <c r="M27" s="46"/>
      <c r="N27" s="24"/>
      <c r="O27" s="172"/>
      <c r="P27" s="32"/>
      <c r="Q27" s="401"/>
      <c r="R27" s="245"/>
      <c r="S27" s="250"/>
      <c r="X27" s="56">
        <v>501</v>
      </c>
      <c r="Y27" s="272"/>
      <c r="Z27" s="358"/>
      <c r="AA27" s="273"/>
      <c r="AB27" s="277"/>
      <c r="AC27" s="419"/>
      <c r="AD27" s="419"/>
      <c r="AE27" s="419"/>
      <c r="AF27" s="436"/>
      <c r="AG27" s="406"/>
      <c r="AH27" s="269"/>
      <c r="AJ27" s="12"/>
      <c r="AK27" s="12"/>
      <c r="AR27" s="400"/>
      <c r="AS27" s="400"/>
    </row>
    <row r="28" spans="1:45" ht="15" customHeight="1" x14ac:dyDescent="0.25">
      <c r="A28" s="186"/>
      <c r="B28" s="181"/>
      <c r="C28" s="22" t="s">
        <v>369</v>
      </c>
      <c r="D28" s="92" t="s">
        <v>356</v>
      </c>
      <c r="E28" s="54">
        <v>502</v>
      </c>
      <c r="F28" s="244"/>
      <c r="G28" s="81"/>
      <c r="I28" s="46">
        <v>502</v>
      </c>
      <c r="J28" s="233"/>
      <c r="K28" s="233"/>
      <c r="L28" s="257"/>
      <c r="M28" s="46"/>
      <c r="N28" s="24"/>
      <c r="O28" s="172"/>
      <c r="P28" s="32"/>
      <c r="Q28" s="401"/>
      <c r="R28" s="245"/>
      <c r="S28" s="250"/>
      <c r="X28" s="56">
        <v>502</v>
      </c>
      <c r="Y28" s="272"/>
      <c r="Z28" s="358"/>
      <c r="AA28" s="273"/>
      <c r="AB28" s="277"/>
      <c r="AC28" s="419"/>
      <c r="AD28" s="419"/>
      <c r="AE28" s="419"/>
      <c r="AF28" s="436"/>
      <c r="AG28" s="406"/>
      <c r="AH28" s="269"/>
      <c r="AJ28" s="12"/>
      <c r="AK28" s="437"/>
      <c r="AR28" s="400"/>
      <c r="AS28" s="400"/>
    </row>
    <row r="29" spans="1:45" s="2" customFormat="1" ht="30" customHeight="1" x14ac:dyDescent="0.25">
      <c r="A29" s="187"/>
      <c r="B29" s="42"/>
      <c r="D29" s="101"/>
      <c r="E29" s="101"/>
      <c r="F29" s="5"/>
      <c r="G29" s="9"/>
      <c r="H29" s="1"/>
      <c r="I29" s="46"/>
      <c r="J29" s="70"/>
      <c r="K29" s="70"/>
      <c r="L29" s="257"/>
      <c r="M29" s="46"/>
      <c r="N29" s="109"/>
      <c r="O29" s="172"/>
      <c r="P29" s="70"/>
      <c r="Q29" s="405"/>
      <c r="R29" s="245"/>
      <c r="S29" s="245"/>
      <c r="T29" s="405"/>
      <c r="X29" s="56"/>
      <c r="Y29" s="272"/>
      <c r="Z29" s="438"/>
      <c r="AA29" s="283"/>
      <c r="AB29" s="284"/>
      <c r="AC29" s="285"/>
      <c r="AD29" s="285"/>
      <c r="AE29" s="285"/>
      <c r="AF29" s="439"/>
      <c r="AG29" s="414"/>
      <c r="AH29" s="270"/>
      <c r="AI29" s="415"/>
      <c r="AJ29" s="1"/>
      <c r="AK29" s="1"/>
      <c r="AL29" s="1"/>
      <c r="AM29" s="421"/>
      <c r="AN29" s="421"/>
      <c r="AO29" s="421"/>
      <c r="AR29" s="400"/>
      <c r="AS29" s="400"/>
    </row>
    <row r="30" spans="1:45" ht="30" customHeight="1" x14ac:dyDescent="0.25">
      <c r="A30" s="147"/>
      <c r="B30" s="465" t="s">
        <v>211</v>
      </c>
      <c r="C30" s="466"/>
      <c r="D30" s="469" t="s">
        <v>209</v>
      </c>
      <c r="E30" s="103"/>
      <c r="F30" s="462" t="s">
        <v>37</v>
      </c>
      <c r="I30" s="46"/>
      <c r="L30" s="257"/>
      <c r="M30" s="46"/>
      <c r="N30" s="24"/>
      <c r="O30" s="172"/>
      <c r="P30" s="32"/>
      <c r="Q30" s="401"/>
      <c r="R30" s="245"/>
      <c r="S30" s="245"/>
      <c r="X30" s="56"/>
      <c r="Y30" s="272"/>
      <c r="Z30" s="363"/>
      <c r="AA30" s="273"/>
      <c r="AB30" s="287"/>
      <c r="AC30" s="419"/>
      <c r="AD30" s="419"/>
      <c r="AE30" s="419"/>
      <c r="AF30" s="436"/>
      <c r="AG30" s="406"/>
      <c r="AH30" s="269"/>
      <c r="AJ30" s="12"/>
      <c r="AK30" s="12"/>
      <c r="AR30" s="400"/>
      <c r="AS30" s="400"/>
    </row>
    <row r="31" spans="1:45" ht="15" customHeight="1" x14ac:dyDescent="0.25">
      <c r="A31" s="147"/>
      <c r="B31" s="184"/>
      <c r="C31" s="10"/>
      <c r="D31" s="470"/>
      <c r="E31" s="104"/>
      <c r="F31" s="463"/>
      <c r="I31" s="46"/>
      <c r="K31" s="237"/>
      <c r="L31" s="257"/>
      <c r="M31" s="46"/>
      <c r="N31" s="24"/>
      <c r="O31" s="172"/>
      <c r="P31" s="32"/>
      <c r="Q31" s="401"/>
      <c r="R31" s="245"/>
      <c r="S31" s="245"/>
      <c r="X31" s="56"/>
      <c r="Y31" s="272"/>
      <c r="Z31" s="363"/>
      <c r="AA31" s="273"/>
      <c r="AB31" s="287"/>
      <c r="AC31" s="419"/>
      <c r="AD31" s="419"/>
      <c r="AE31" s="419"/>
      <c r="AF31" s="436"/>
      <c r="AG31" s="406"/>
      <c r="AH31" s="269"/>
      <c r="AJ31" s="12"/>
      <c r="AK31" s="12"/>
      <c r="AR31" s="400"/>
      <c r="AS31" s="400"/>
    </row>
    <row r="32" spans="1:45" ht="15" customHeight="1" x14ac:dyDescent="0.25">
      <c r="A32" s="147"/>
      <c r="B32" s="181"/>
      <c r="C32" s="21" t="s">
        <v>338</v>
      </c>
      <c r="D32" s="94"/>
      <c r="E32" s="55"/>
      <c r="F32" s="110"/>
      <c r="I32" s="46"/>
      <c r="K32" s="149"/>
      <c r="L32" s="257"/>
      <c r="M32" s="46"/>
      <c r="N32" s="24"/>
      <c r="O32" s="172"/>
      <c r="P32" s="32"/>
      <c r="Q32" s="401"/>
      <c r="R32" s="245"/>
      <c r="S32" s="245"/>
      <c r="X32" s="56"/>
      <c r="Y32" s="272"/>
      <c r="Z32" s="440"/>
      <c r="AA32" s="273"/>
      <c r="AB32" s="288"/>
      <c r="AC32" s="419"/>
      <c r="AD32" s="419"/>
      <c r="AE32" s="419"/>
      <c r="AF32" s="436"/>
      <c r="AG32" s="406"/>
      <c r="AH32" s="269"/>
      <c r="AJ32" s="12"/>
      <c r="AK32" s="12"/>
      <c r="AR32" s="400"/>
      <c r="AS32" s="400"/>
    </row>
    <row r="33" spans="1:45" ht="24.9" customHeight="1" x14ac:dyDescent="0.25">
      <c r="A33" s="147"/>
      <c r="B33" s="181"/>
      <c r="C33" s="22" t="s">
        <v>33</v>
      </c>
      <c r="D33" s="93" t="s">
        <v>344</v>
      </c>
      <c r="E33" s="46">
        <v>16</v>
      </c>
      <c r="F33" s="244"/>
      <c r="G33" s="81"/>
      <c r="I33" s="46">
        <v>16</v>
      </c>
      <c r="J33" s="231" t="s">
        <v>414</v>
      </c>
      <c r="K33" s="97" t="s">
        <v>377</v>
      </c>
      <c r="L33" s="256"/>
      <c r="M33" s="46"/>
      <c r="N33" s="24"/>
      <c r="O33" s="172"/>
      <c r="P33" s="32"/>
      <c r="Q33" s="401"/>
      <c r="R33" s="53" t="str">
        <f>IF(COUNT(F33:F37,L33)=0,"",IF(COUNT(L33)&gt;0,IF(COUNT(F33:F37)=0,"","ERROR"),IF(COUNT(F33:F37)=5,"","ERROR")))</f>
        <v/>
      </c>
      <c r="S33" s="53" t="str">
        <f>IF(COUNT(F33:F37,L33)=0,"",IF(COUNT(L33)&gt;0,"facilitation applied","No facilitation applied"))</f>
        <v/>
      </c>
      <c r="X33" s="56">
        <v>16</v>
      </c>
      <c r="Y33" s="272"/>
      <c r="Z33" s="434">
        <v>0.85</v>
      </c>
      <c r="AA33" s="273"/>
      <c r="AB33" s="275">
        <f t="shared" ref="AB33:AB39" si="0">F33*Z33</f>
        <v>0</v>
      </c>
      <c r="AC33" s="419"/>
      <c r="AD33" s="419"/>
      <c r="AE33" s="419"/>
      <c r="AF33" s="436"/>
      <c r="AG33" s="406"/>
      <c r="AH33" s="269"/>
      <c r="AJ33" s="12"/>
      <c r="AK33" s="12"/>
      <c r="AM33" s="435">
        <v>0.85</v>
      </c>
      <c r="AN33" s="419"/>
      <c r="AO33" s="435">
        <f>L33*AM33</f>
        <v>0</v>
      </c>
      <c r="AR33" s="400"/>
      <c r="AS33" s="400"/>
    </row>
    <row r="34" spans="1:45" ht="15" customHeight="1" x14ac:dyDescent="0.25">
      <c r="A34" s="147"/>
      <c r="B34" s="181"/>
      <c r="C34" s="22" t="s">
        <v>34</v>
      </c>
      <c r="D34" s="207" t="s">
        <v>365</v>
      </c>
      <c r="E34" s="46">
        <v>17</v>
      </c>
      <c r="F34" s="244"/>
      <c r="G34" s="81"/>
      <c r="I34" s="46">
        <v>17</v>
      </c>
      <c r="K34" s="233"/>
      <c r="L34" s="257"/>
      <c r="M34" s="46"/>
      <c r="N34" s="24"/>
      <c r="O34" s="172"/>
      <c r="P34" s="32"/>
      <c r="Q34" s="401"/>
      <c r="R34" s="245"/>
      <c r="S34" s="245"/>
      <c r="X34" s="56">
        <v>17</v>
      </c>
      <c r="Y34" s="272"/>
      <c r="Z34" s="434">
        <v>0.85</v>
      </c>
      <c r="AA34" s="273"/>
      <c r="AB34" s="275">
        <f t="shared" si="0"/>
        <v>0</v>
      </c>
      <c r="AC34" s="419"/>
      <c r="AD34" s="419"/>
      <c r="AE34" s="419"/>
      <c r="AF34" s="436"/>
      <c r="AG34" s="406"/>
      <c r="AH34" s="269"/>
      <c r="AJ34" s="12"/>
      <c r="AK34" s="12"/>
      <c r="AR34" s="400"/>
      <c r="AS34" s="400"/>
    </row>
    <row r="35" spans="1:45" ht="15" customHeight="1" x14ac:dyDescent="0.25">
      <c r="A35" s="147"/>
      <c r="B35" s="181"/>
      <c r="C35" s="22" t="s">
        <v>35</v>
      </c>
      <c r="D35" s="207" t="s">
        <v>365</v>
      </c>
      <c r="E35" s="46">
        <v>18</v>
      </c>
      <c r="F35" s="244"/>
      <c r="G35" s="81"/>
      <c r="I35" s="46">
        <v>18</v>
      </c>
      <c r="K35" s="233"/>
      <c r="L35" s="257"/>
      <c r="M35" s="46"/>
      <c r="N35" s="24"/>
      <c r="O35" s="172"/>
      <c r="P35" s="32"/>
      <c r="Q35" s="401"/>
      <c r="R35" s="245"/>
      <c r="S35" s="245"/>
      <c r="X35" s="56">
        <v>18</v>
      </c>
      <c r="Y35" s="272"/>
      <c r="Z35" s="434">
        <v>0.85</v>
      </c>
      <c r="AA35" s="273"/>
      <c r="AB35" s="275">
        <f t="shared" si="0"/>
        <v>0</v>
      </c>
      <c r="AC35" s="419"/>
      <c r="AD35" s="419"/>
      <c r="AE35" s="419"/>
      <c r="AF35" s="436"/>
      <c r="AG35" s="406"/>
      <c r="AH35" s="269"/>
      <c r="AJ35" s="12"/>
      <c r="AK35" s="12"/>
      <c r="AR35" s="400"/>
      <c r="AS35" s="400"/>
    </row>
    <row r="36" spans="1:45" ht="15" customHeight="1" x14ac:dyDescent="0.25">
      <c r="A36" s="147"/>
      <c r="B36" s="181"/>
      <c r="C36" s="22" t="s">
        <v>108</v>
      </c>
      <c r="D36" s="207" t="s">
        <v>365</v>
      </c>
      <c r="E36" s="46">
        <v>19</v>
      </c>
      <c r="F36" s="244"/>
      <c r="G36" s="81"/>
      <c r="I36" s="46">
        <v>19</v>
      </c>
      <c r="K36" s="233"/>
      <c r="L36" s="257"/>
      <c r="M36" s="46"/>
      <c r="N36" s="24"/>
      <c r="O36" s="172"/>
      <c r="P36" s="32"/>
      <c r="Q36" s="401"/>
      <c r="R36" s="245"/>
      <c r="S36" s="245"/>
      <c r="X36" s="56">
        <v>19</v>
      </c>
      <c r="Y36" s="272"/>
      <c r="Z36" s="434">
        <v>0.85</v>
      </c>
      <c r="AA36" s="273"/>
      <c r="AB36" s="275">
        <f t="shared" si="0"/>
        <v>0</v>
      </c>
      <c r="AC36" s="419"/>
      <c r="AD36" s="419"/>
      <c r="AE36" s="419"/>
      <c r="AF36" s="436"/>
      <c r="AG36" s="406"/>
      <c r="AH36" s="269"/>
      <c r="AJ36" s="12"/>
      <c r="AK36" s="12"/>
      <c r="AR36" s="400"/>
      <c r="AS36" s="400"/>
    </row>
    <row r="37" spans="1:45" ht="15" customHeight="1" x14ac:dyDescent="0.25">
      <c r="A37" s="147"/>
      <c r="B37" s="213"/>
      <c r="C37" s="22" t="s">
        <v>38</v>
      </c>
      <c r="D37" s="207" t="s">
        <v>365</v>
      </c>
      <c r="E37" s="46">
        <v>20</v>
      </c>
      <c r="F37" s="244"/>
      <c r="G37" s="81"/>
      <c r="I37" s="46">
        <v>20</v>
      </c>
      <c r="K37" s="233"/>
      <c r="L37" s="257"/>
      <c r="M37" s="46"/>
      <c r="N37" s="24"/>
      <c r="O37" s="172"/>
      <c r="P37" s="32"/>
      <c r="Q37" s="401"/>
      <c r="R37" s="245"/>
      <c r="S37" s="245"/>
      <c r="X37" s="56">
        <v>20</v>
      </c>
      <c r="Y37" s="272"/>
      <c r="Z37" s="434">
        <v>0.85</v>
      </c>
      <c r="AA37" s="273"/>
      <c r="AB37" s="275">
        <f t="shared" si="0"/>
        <v>0</v>
      </c>
      <c r="AC37" s="419"/>
      <c r="AD37" s="419"/>
      <c r="AE37" s="419"/>
      <c r="AF37" s="436"/>
      <c r="AG37" s="406"/>
      <c r="AH37" s="269"/>
      <c r="AJ37" s="12"/>
      <c r="AK37" s="12"/>
      <c r="AR37" s="400"/>
      <c r="AS37" s="400"/>
    </row>
    <row r="38" spans="1:45" s="28" customFormat="1" ht="15" customHeight="1" x14ac:dyDescent="0.25">
      <c r="A38" s="147"/>
      <c r="B38" s="181"/>
      <c r="C38" s="96" t="s">
        <v>153</v>
      </c>
      <c r="D38" s="93" t="s">
        <v>345</v>
      </c>
      <c r="E38" s="46">
        <v>21</v>
      </c>
      <c r="F38" s="244"/>
      <c r="G38" s="81"/>
      <c r="I38" s="46">
        <v>21</v>
      </c>
      <c r="J38" s="32"/>
      <c r="K38" s="233"/>
      <c r="L38" s="257"/>
      <c r="M38" s="46"/>
      <c r="N38" s="24"/>
      <c r="O38" s="172"/>
      <c r="P38" s="32"/>
      <c r="Q38" s="401"/>
      <c r="R38" s="245"/>
      <c r="S38" s="245"/>
      <c r="T38" s="401"/>
      <c r="X38" s="56">
        <v>21</v>
      </c>
      <c r="Y38" s="272"/>
      <c r="Z38" s="434">
        <v>0.85</v>
      </c>
      <c r="AA38" s="184"/>
      <c r="AB38" s="275">
        <f t="shared" si="0"/>
        <v>0</v>
      </c>
      <c r="AC38" s="406"/>
      <c r="AD38" s="406"/>
      <c r="AE38" s="406"/>
      <c r="AF38" s="416"/>
      <c r="AG38" s="406"/>
      <c r="AH38" s="407"/>
      <c r="AI38" s="407"/>
      <c r="AJ38" s="420"/>
      <c r="AK38" s="420"/>
      <c r="AL38" s="420"/>
      <c r="AM38" s="418"/>
      <c r="AN38" s="418"/>
      <c r="AO38" s="418"/>
      <c r="AR38" s="400"/>
      <c r="AS38" s="400"/>
    </row>
    <row r="39" spans="1:45" s="28" customFormat="1" ht="24.9" customHeight="1" x14ac:dyDescent="0.25">
      <c r="A39" s="147"/>
      <c r="B39" s="181"/>
      <c r="C39" s="96" t="s">
        <v>121</v>
      </c>
      <c r="D39" s="93" t="s">
        <v>345</v>
      </c>
      <c r="E39" s="46">
        <v>503</v>
      </c>
      <c r="F39" s="244"/>
      <c r="G39" s="81"/>
      <c r="I39" s="46">
        <v>503</v>
      </c>
      <c r="J39" s="231" t="s">
        <v>378</v>
      </c>
      <c r="K39" s="97" t="s">
        <v>379</v>
      </c>
      <c r="L39" s="256"/>
      <c r="M39" s="46"/>
      <c r="N39" s="24"/>
      <c r="O39" s="172"/>
      <c r="P39" s="32"/>
      <c r="Q39" s="401"/>
      <c r="R39" s="53" t="str">
        <f>IF(COUNT(F38:F39,L39)=0,"",IF(COUNT(L39)&gt;0,IF(COUNT(F38:F39)=0,"","ERROR"),IF(COUNT(F38:F39)=2,"","ERROR")))</f>
        <v/>
      </c>
      <c r="S39" s="53" t="str">
        <f>IF(COUNT(F38:F39,L39)=0,"",IF(COUNT(L39)&gt;0,"facilitation applied","No facilitation applied"))</f>
        <v/>
      </c>
      <c r="T39" s="401"/>
      <c r="X39" s="56">
        <v>503</v>
      </c>
      <c r="Y39" s="272"/>
      <c r="Z39" s="434">
        <v>0.85</v>
      </c>
      <c r="AA39" s="184"/>
      <c r="AB39" s="275">
        <f t="shared" si="0"/>
        <v>0</v>
      </c>
      <c r="AC39" s="406"/>
      <c r="AD39" s="406"/>
      <c r="AE39" s="406"/>
      <c r="AF39" s="416"/>
      <c r="AG39" s="406"/>
      <c r="AH39" s="407"/>
      <c r="AI39" s="407"/>
      <c r="AJ39" s="420"/>
      <c r="AK39" s="420"/>
      <c r="AL39" s="420"/>
      <c r="AM39" s="435">
        <v>0.85</v>
      </c>
      <c r="AN39" s="419"/>
      <c r="AO39" s="435">
        <f>L39*AM39</f>
        <v>0</v>
      </c>
      <c r="AR39" s="400"/>
      <c r="AS39" s="400"/>
    </row>
    <row r="40" spans="1:45" s="28" customFormat="1" ht="15" customHeight="1" x14ac:dyDescent="0.25">
      <c r="A40" s="147"/>
      <c r="B40" s="181"/>
      <c r="C40" s="96" t="s">
        <v>122</v>
      </c>
      <c r="D40" s="94"/>
      <c r="E40" s="46"/>
      <c r="F40" s="95"/>
      <c r="G40" s="81"/>
      <c r="I40" s="46"/>
      <c r="J40" s="32"/>
      <c r="K40" s="233"/>
      <c r="L40" s="257"/>
      <c r="M40" s="46"/>
      <c r="N40" s="24"/>
      <c r="O40" s="172"/>
      <c r="P40" s="32"/>
      <c r="Q40" s="401"/>
      <c r="R40" s="245"/>
      <c r="S40" s="245"/>
      <c r="T40" s="401"/>
      <c r="X40" s="56"/>
      <c r="Y40" s="272"/>
      <c r="Z40" s="358"/>
      <c r="AA40" s="184"/>
      <c r="AB40" s="277"/>
      <c r="AC40" s="406"/>
      <c r="AD40" s="406"/>
      <c r="AE40" s="406"/>
      <c r="AF40" s="416"/>
      <c r="AG40" s="406"/>
      <c r="AH40" s="407"/>
      <c r="AI40" s="407"/>
      <c r="AJ40" s="420"/>
      <c r="AK40" s="420"/>
      <c r="AL40" s="420"/>
      <c r="AM40" s="418"/>
      <c r="AN40" s="418"/>
      <c r="AO40" s="418"/>
      <c r="AR40" s="400"/>
      <c r="AS40" s="400"/>
    </row>
    <row r="41" spans="1:45" s="28" customFormat="1" ht="15" customHeight="1" x14ac:dyDescent="0.25">
      <c r="A41" s="186"/>
      <c r="B41" s="181"/>
      <c r="C41" s="97" t="s">
        <v>39</v>
      </c>
      <c r="D41" s="93" t="s">
        <v>346</v>
      </c>
      <c r="E41" s="46">
        <v>504</v>
      </c>
      <c r="F41" s="244"/>
      <c r="G41" s="81"/>
      <c r="I41" s="46">
        <v>504</v>
      </c>
      <c r="J41" s="32"/>
      <c r="K41" s="233"/>
      <c r="L41" s="257"/>
      <c r="M41" s="46"/>
      <c r="N41" s="24"/>
      <c r="O41" s="172"/>
      <c r="P41" s="32"/>
      <c r="Q41" s="401"/>
      <c r="R41" s="245"/>
      <c r="S41" s="245"/>
      <c r="T41" s="401"/>
      <c r="X41" s="56">
        <v>504</v>
      </c>
      <c r="Y41" s="272"/>
      <c r="Z41" s="434">
        <v>0.85</v>
      </c>
      <c r="AA41" s="184"/>
      <c r="AB41" s="275">
        <f>F41*Z41</f>
        <v>0</v>
      </c>
      <c r="AC41" s="406"/>
      <c r="AD41" s="406"/>
      <c r="AE41" s="406"/>
      <c r="AF41" s="416"/>
      <c r="AG41" s="406"/>
      <c r="AH41" s="407"/>
      <c r="AI41" s="407"/>
      <c r="AJ41" s="420"/>
      <c r="AK41" s="420"/>
      <c r="AL41" s="420"/>
      <c r="AM41" s="418"/>
      <c r="AN41" s="418"/>
      <c r="AO41" s="418"/>
      <c r="AR41" s="400"/>
      <c r="AS41" s="400"/>
    </row>
    <row r="42" spans="1:45" s="28" customFormat="1" ht="15" customHeight="1" x14ac:dyDescent="0.25">
      <c r="A42" s="186"/>
      <c r="B42" s="181"/>
      <c r="C42" s="97" t="s">
        <v>40</v>
      </c>
      <c r="D42" s="93" t="s">
        <v>346</v>
      </c>
      <c r="E42" s="46">
        <v>505</v>
      </c>
      <c r="F42" s="244"/>
      <c r="G42" s="81"/>
      <c r="I42" s="46">
        <v>505</v>
      </c>
      <c r="J42" s="32"/>
      <c r="K42" s="233"/>
      <c r="L42" s="257"/>
      <c r="M42" s="46"/>
      <c r="N42" s="24"/>
      <c r="O42" s="172"/>
      <c r="P42" s="32"/>
      <c r="Q42" s="401"/>
      <c r="R42" s="245"/>
      <c r="S42" s="245"/>
      <c r="T42" s="401"/>
      <c r="X42" s="56">
        <v>505</v>
      </c>
      <c r="Y42" s="272"/>
      <c r="Z42" s="434">
        <v>0.85</v>
      </c>
      <c r="AA42" s="184"/>
      <c r="AB42" s="275">
        <f>F42*Z42</f>
        <v>0</v>
      </c>
      <c r="AC42" s="406"/>
      <c r="AD42" s="406"/>
      <c r="AE42" s="406"/>
      <c r="AF42" s="416"/>
      <c r="AG42" s="406"/>
      <c r="AH42" s="407"/>
      <c r="AI42" s="407"/>
      <c r="AJ42" s="420"/>
      <c r="AK42" s="420"/>
      <c r="AL42" s="420"/>
      <c r="AM42" s="418"/>
      <c r="AN42" s="418"/>
      <c r="AO42" s="418"/>
      <c r="AR42" s="400"/>
      <c r="AS42" s="400"/>
    </row>
    <row r="43" spans="1:45" s="28" customFormat="1" ht="24.9" customHeight="1" x14ac:dyDescent="0.25">
      <c r="A43" s="186"/>
      <c r="B43" s="181"/>
      <c r="C43" s="97" t="s">
        <v>123</v>
      </c>
      <c r="D43" s="93" t="s">
        <v>346</v>
      </c>
      <c r="E43" s="46">
        <v>506</v>
      </c>
      <c r="F43" s="244"/>
      <c r="G43" s="81"/>
      <c r="I43" s="46">
        <v>506</v>
      </c>
      <c r="J43" s="231" t="s">
        <v>380</v>
      </c>
      <c r="K43" s="97" t="s">
        <v>381</v>
      </c>
      <c r="L43" s="256"/>
      <c r="M43" s="46"/>
      <c r="N43" s="24"/>
      <c r="O43" s="172"/>
      <c r="P43" s="32"/>
      <c r="Q43" s="401"/>
      <c r="R43" s="53" t="str">
        <f>IF(COUNT(F41:F43,F45:F47,L43)=0,"",IF(COUNT(L43)&gt;0,IF(COUNT(F41:F43,F45:F47)=0,"","ERROR"),IF(COUNT(F41:F43,F45:F47)=6,"","ERROR")))</f>
        <v/>
      </c>
      <c r="S43" s="53" t="str">
        <f>IF(COUNT(F41:F43,F45:F47,L43)=0,"",IF(COUNT(L43)&gt;0,"facilitation applied","No facilitation applied"))</f>
        <v/>
      </c>
      <c r="T43" s="401"/>
      <c r="X43" s="56">
        <v>506</v>
      </c>
      <c r="Y43" s="272"/>
      <c r="Z43" s="434">
        <v>0.85</v>
      </c>
      <c r="AA43" s="184"/>
      <c r="AB43" s="275">
        <f>F43*Z43</f>
        <v>0</v>
      </c>
      <c r="AC43" s="406"/>
      <c r="AD43" s="406"/>
      <c r="AE43" s="406"/>
      <c r="AF43" s="416"/>
      <c r="AG43" s="406"/>
      <c r="AH43" s="407"/>
      <c r="AI43" s="407"/>
      <c r="AJ43" s="420"/>
      <c r="AK43" s="420"/>
      <c r="AL43" s="420"/>
      <c r="AM43" s="435">
        <v>0.85</v>
      </c>
      <c r="AN43" s="419"/>
      <c r="AO43" s="435">
        <f>L43*AM43</f>
        <v>0</v>
      </c>
      <c r="AR43" s="400"/>
      <c r="AS43" s="400"/>
    </row>
    <row r="44" spans="1:45" s="28" customFormat="1" ht="15" customHeight="1" x14ac:dyDescent="0.25">
      <c r="A44" s="147"/>
      <c r="B44" s="181"/>
      <c r="C44" s="96" t="s">
        <v>124</v>
      </c>
      <c r="D44" s="94"/>
      <c r="E44" s="46"/>
      <c r="F44" s="95"/>
      <c r="G44" s="81"/>
      <c r="I44" s="46"/>
      <c r="J44" s="32"/>
      <c r="K44" s="233"/>
      <c r="L44" s="257"/>
      <c r="M44" s="46"/>
      <c r="N44" s="24"/>
      <c r="O44" s="172"/>
      <c r="P44" s="32"/>
      <c r="Q44" s="401"/>
      <c r="R44" s="245"/>
      <c r="S44" s="245"/>
      <c r="T44" s="401"/>
      <c r="X44" s="56"/>
      <c r="Y44" s="272"/>
      <c r="Z44" s="358"/>
      <c r="AA44" s="184"/>
      <c r="AB44" s="277"/>
      <c r="AC44" s="406"/>
      <c r="AD44" s="406"/>
      <c r="AE44" s="406"/>
      <c r="AF44" s="416"/>
      <c r="AG44" s="406"/>
      <c r="AH44" s="407"/>
      <c r="AI44" s="407"/>
      <c r="AJ44" s="420"/>
      <c r="AK44" s="420"/>
      <c r="AL44" s="420"/>
      <c r="AM44" s="418"/>
      <c r="AN44" s="418"/>
      <c r="AO44" s="418"/>
      <c r="AR44" s="400"/>
      <c r="AS44" s="400"/>
    </row>
    <row r="45" spans="1:45" s="28" customFormat="1" ht="15" customHeight="1" x14ac:dyDescent="0.25">
      <c r="A45" s="186"/>
      <c r="B45" s="181"/>
      <c r="C45" s="97" t="s">
        <v>39</v>
      </c>
      <c r="D45" s="93" t="s">
        <v>346</v>
      </c>
      <c r="E45" s="46">
        <v>22</v>
      </c>
      <c r="F45" s="244"/>
      <c r="G45" s="81"/>
      <c r="I45" s="46">
        <v>22</v>
      </c>
      <c r="J45" s="32"/>
      <c r="K45" s="233"/>
      <c r="L45" s="257"/>
      <c r="M45" s="46"/>
      <c r="N45" s="24"/>
      <c r="O45" s="172"/>
      <c r="P45" s="32"/>
      <c r="Q45" s="401"/>
      <c r="R45" s="245"/>
      <c r="S45" s="245"/>
      <c r="T45" s="401"/>
      <c r="X45" s="56">
        <v>22</v>
      </c>
      <c r="Y45" s="272"/>
      <c r="Z45" s="434">
        <v>0.85</v>
      </c>
      <c r="AA45" s="184"/>
      <c r="AB45" s="275">
        <f>F45*Z45</f>
        <v>0</v>
      </c>
      <c r="AC45" s="406"/>
      <c r="AD45" s="406"/>
      <c r="AE45" s="406"/>
      <c r="AF45" s="416"/>
      <c r="AG45" s="406"/>
      <c r="AH45" s="407"/>
      <c r="AI45" s="407"/>
      <c r="AJ45" s="420"/>
      <c r="AK45" s="420"/>
      <c r="AL45" s="420"/>
      <c r="AM45" s="418"/>
      <c r="AN45" s="418"/>
      <c r="AO45" s="418"/>
      <c r="AR45" s="400"/>
      <c r="AS45" s="400"/>
    </row>
    <row r="46" spans="1:45" s="28" customFormat="1" ht="15" customHeight="1" x14ac:dyDescent="0.25">
      <c r="A46" s="186"/>
      <c r="B46" s="181"/>
      <c r="C46" s="97" t="s">
        <v>40</v>
      </c>
      <c r="D46" s="93" t="s">
        <v>346</v>
      </c>
      <c r="E46" s="46">
        <v>23</v>
      </c>
      <c r="F46" s="244"/>
      <c r="G46" s="81"/>
      <c r="I46" s="46">
        <v>23</v>
      </c>
      <c r="J46" s="32"/>
      <c r="K46" s="233"/>
      <c r="L46" s="257"/>
      <c r="M46" s="46"/>
      <c r="N46" s="24"/>
      <c r="O46" s="172"/>
      <c r="P46" s="32"/>
      <c r="Q46" s="401"/>
      <c r="R46" s="245"/>
      <c r="S46" s="245"/>
      <c r="T46" s="401"/>
      <c r="X46" s="56">
        <v>23</v>
      </c>
      <c r="Y46" s="272"/>
      <c r="Z46" s="434">
        <v>0.85</v>
      </c>
      <c r="AA46" s="184"/>
      <c r="AB46" s="275">
        <f>F46*Z46</f>
        <v>0</v>
      </c>
      <c r="AC46" s="406"/>
      <c r="AD46" s="406"/>
      <c r="AE46" s="406"/>
      <c r="AF46" s="416"/>
      <c r="AG46" s="406"/>
      <c r="AH46" s="407"/>
      <c r="AI46" s="407"/>
      <c r="AJ46" s="420"/>
      <c r="AK46" s="420"/>
      <c r="AL46" s="420"/>
      <c r="AM46" s="418"/>
      <c r="AN46" s="418"/>
      <c r="AO46" s="418"/>
      <c r="AR46" s="400"/>
      <c r="AS46" s="400"/>
    </row>
    <row r="47" spans="1:45" s="28" customFormat="1" ht="15" customHeight="1" x14ac:dyDescent="0.25">
      <c r="A47" s="186"/>
      <c r="B47" s="181"/>
      <c r="C47" s="97" t="s">
        <v>123</v>
      </c>
      <c r="D47" s="93" t="s">
        <v>346</v>
      </c>
      <c r="E47" s="46">
        <v>24</v>
      </c>
      <c r="F47" s="244"/>
      <c r="G47" s="81"/>
      <c r="I47" s="46">
        <v>24</v>
      </c>
      <c r="J47" s="32"/>
      <c r="K47" s="233"/>
      <c r="L47" s="257"/>
      <c r="M47" s="46"/>
      <c r="N47" s="24"/>
      <c r="O47" s="172"/>
      <c r="P47" s="32"/>
      <c r="Q47" s="401"/>
      <c r="R47" s="245"/>
      <c r="S47" s="245"/>
      <c r="T47" s="401"/>
      <c r="X47" s="56">
        <v>24</v>
      </c>
      <c r="Y47" s="272"/>
      <c r="Z47" s="434">
        <v>0.85</v>
      </c>
      <c r="AA47" s="184"/>
      <c r="AB47" s="275">
        <f>F47*Z47</f>
        <v>0</v>
      </c>
      <c r="AC47" s="406"/>
      <c r="AD47" s="406"/>
      <c r="AE47" s="406"/>
      <c r="AF47" s="416"/>
      <c r="AG47" s="406"/>
      <c r="AH47" s="407"/>
      <c r="AI47" s="407"/>
      <c r="AJ47" s="420"/>
      <c r="AK47" s="420"/>
      <c r="AL47" s="420"/>
      <c r="AM47" s="418"/>
      <c r="AN47" s="418"/>
      <c r="AO47" s="418"/>
      <c r="AR47" s="400"/>
      <c r="AS47" s="400"/>
    </row>
    <row r="48" spans="1:45" ht="15" customHeight="1" x14ac:dyDescent="0.25">
      <c r="A48" s="147"/>
      <c r="B48" s="181"/>
      <c r="C48" s="98" t="s">
        <v>212</v>
      </c>
      <c r="D48" s="94"/>
      <c r="E48" s="46">
        <v>25</v>
      </c>
      <c r="F48" s="49"/>
      <c r="I48" s="46">
        <v>25</v>
      </c>
      <c r="K48" s="233"/>
      <c r="L48" s="257"/>
      <c r="M48" s="46"/>
      <c r="N48" s="24"/>
      <c r="O48" s="172"/>
      <c r="P48" s="53" t="str">
        <f>IF(ABS(F48-SUM(F33:F39,F41:F43,F45:F47,L33,L39,L43))&gt;0.5,"ERROR","")</f>
        <v/>
      </c>
      <c r="Q48" s="401"/>
      <c r="R48" s="245"/>
      <c r="S48" s="245"/>
      <c r="X48" s="56">
        <v>25</v>
      </c>
      <c r="Y48" s="272"/>
      <c r="Z48" s="358"/>
      <c r="AA48" s="273"/>
      <c r="AB48" s="278">
        <f>SUM(AB33:AB47)+AO33+AO39+AO43</f>
        <v>0</v>
      </c>
      <c r="AC48" s="419"/>
      <c r="AD48" s="12"/>
      <c r="AE48" s="409"/>
      <c r="AF48" s="279">
        <f>(AJ551-AK551)*0.85</f>
        <v>0</v>
      </c>
      <c r="AG48" s="409"/>
      <c r="AH48" s="280" t="s">
        <v>421</v>
      </c>
      <c r="AI48" s="409"/>
      <c r="AJ48" s="12"/>
      <c r="AK48" s="12"/>
      <c r="AR48" s="400"/>
      <c r="AS48" s="400"/>
    </row>
    <row r="49" spans="1:45" ht="15" customHeight="1" thickBot="1" x14ac:dyDescent="0.3">
      <c r="A49" s="186"/>
      <c r="B49" s="181"/>
      <c r="C49" s="22" t="s">
        <v>125</v>
      </c>
      <c r="D49" s="92" t="s">
        <v>347</v>
      </c>
      <c r="E49" s="46">
        <v>26</v>
      </c>
      <c r="F49" s="49"/>
      <c r="I49" s="46">
        <v>26</v>
      </c>
      <c r="K49" s="223"/>
      <c r="L49" s="257"/>
      <c r="M49" s="46"/>
      <c r="N49" s="24"/>
      <c r="O49" s="172"/>
      <c r="Q49" s="401"/>
      <c r="R49" s="246"/>
      <c r="S49" s="246"/>
      <c r="X49" s="56">
        <v>26</v>
      </c>
      <c r="Y49" s="272"/>
      <c r="Z49" s="358"/>
      <c r="AA49" s="273"/>
      <c r="AB49" s="277"/>
      <c r="AC49" s="419"/>
      <c r="AD49" s="419"/>
      <c r="AE49" s="406"/>
      <c r="AF49" s="281">
        <f>SUM(AB48,AF48)</f>
        <v>0</v>
      </c>
      <c r="AG49" s="406"/>
      <c r="AH49" s="282" t="s">
        <v>422</v>
      </c>
      <c r="AI49" s="409"/>
      <c r="AJ49" s="12"/>
      <c r="AK49" s="12"/>
      <c r="AR49" s="400"/>
      <c r="AS49" s="400"/>
    </row>
    <row r="50" spans="1:45" ht="15" customHeight="1" thickTop="1" x14ac:dyDescent="0.25">
      <c r="A50" s="186"/>
      <c r="B50" s="181"/>
      <c r="C50" s="37" t="s">
        <v>370</v>
      </c>
      <c r="D50" s="92" t="s">
        <v>356</v>
      </c>
      <c r="E50" s="54">
        <v>507</v>
      </c>
      <c r="F50" s="244"/>
      <c r="I50" s="46">
        <v>507</v>
      </c>
      <c r="K50" s="223"/>
      <c r="L50" s="257"/>
      <c r="M50" s="46"/>
      <c r="N50" s="24"/>
      <c r="O50" s="172"/>
      <c r="P50" s="32"/>
      <c r="Q50" s="401"/>
      <c r="R50" s="246"/>
      <c r="S50" s="250"/>
      <c r="X50" s="56">
        <v>507</v>
      </c>
      <c r="Y50" s="272"/>
      <c r="Z50" s="358"/>
      <c r="AA50" s="273"/>
      <c r="AB50" s="277"/>
      <c r="AC50" s="419"/>
      <c r="AD50" s="419"/>
      <c r="AE50" s="406"/>
      <c r="AF50" s="416"/>
      <c r="AG50" s="406"/>
      <c r="AH50" s="269"/>
      <c r="AJ50" s="12"/>
      <c r="AK50" s="12"/>
      <c r="AR50" s="400"/>
      <c r="AS50" s="400"/>
    </row>
    <row r="51" spans="1:45" s="32" customFormat="1" ht="30" customHeight="1" x14ac:dyDescent="0.25">
      <c r="A51" s="147"/>
      <c r="D51" s="140"/>
      <c r="E51" s="34"/>
      <c r="F51" s="81"/>
      <c r="I51" s="46"/>
      <c r="L51" s="257"/>
      <c r="M51" s="46"/>
      <c r="N51" s="24"/>
      <c r="O51" s="172"/>
      <c r="R51" s="246"/>
      <c r="S51" s="246"/>
      <c r="T51" s="402"/>
      <c r="X51" s="56"/>
      <c r="Y51" s="272"/>
      <c r="Z51" s="440"/>
      <c r="AA51" s="184"/>
      <c r="AB51" s="288"/>
      <c r="AC51" s="406"/>
      <c r="AD51" s="406"/>
      <c r="AE51" s="406"/>
      <c r="AF51" s="416"/>
      <c r="AG51" s="406"/>
      <c r="AH51" s="407"/>
      <c r="AI51" s="407"/>
      <c r="AJ51" s="420"/>
      <c r="AK51" s="420"/>
      <c r="AL51" s="420"/>
      <c r="AM51" s="420"/>
      <c r="AN51" s="420"/>
      <c r="AO51" s="420"/>
      <c r="AR51" s="400"/>
      <c r="AS51" s="400"/>
    </row>
    <row r="52" spans="1:45" s="32" customFormat="1" ht="30" customHeight="1" x14ac:dyDescent="0.25">
      <c r="A52" s="147"/>
      <c r="B52" s="465" t="s">
        <v>213</v>
      </c>
      <c r="C52" s="466"/>
      <c r="D52" s="469" t="s">
        <v>209</v>
      </c>
      <c r="E52" s="103"/>
      <c r="F52" s="462" t="s">
        <v>37</v>
      </c>
      <c r="G52" s="487"/>
      <c r="I52" s="46"/>
      <c r="L52" s="257"/>
      <c r="M52" s="46"/>
      <c r="N52" s="24"/>
      <c r="O52" s="172"/>
      <c r="R52" s="246"/>
      <c r="S52" s="246"/>
      <c r="T52" s="402"/>
      <c r="X52" s="56"/>
      <c r="Y52" s="272"/>
      <c r="Z52" s="440"/>
      <c r="AA52" s="184"/>
      <c r="AB52" s="288"/>
      <c r="AC52" s="406"/>
      <c r="AD52" s="406"/>
      <c r="AE52" s="406"/>
      <c r="AF52" s="416"/>
      <c r="AG52" s="406"/>
      <c r="AH52" s="407"/>
      <c r="AI52" s="407"/>
      <c r="AJ52" s="420"/>
      <c r="AK52" s="420"/>
      <c r="AL52" s="420"/>
      <c r="AM52" s="420"/>
      <c r="AN52" s="420"/>
      <c r="AO52" s="420"/>
      <c r="AR52" s="400"/>
      <c r="AS52" s="400"/>
    </row>
    <row r="53" spans="1:45" s="32" customFormat="1" ht="15" customHeight="1" x14ac:dyDescent="0.25">
      <c r="A53" s="147"/>
      <c r="B53" s="181"/>
      <c r="C53" s="149"/>
      <c r="D53" s="470"/>
      <c r="E53" s="104"/>
      <c r="F53" s="463"/>
      <c r="G53" s="487"/>
      <c r="I53" s="46"/>
      <c r="L53" s="257"/>
      <c r="M53" s="46"/>
      <c r="N53" s="24"/>
      <c r="O53" s="172"/>
      <c r="R53" s="246"/>
      <c r="S53" s="246"/>
      <c r="T53" s="402"/>
      <c r="X53" s="56"/>
      <c r="Y53" s="272"/>
      <c r="Z53" s="440"/>
      <c r="AA53" s="184"/>
      <c r="AB53" s="288"/>
      <c r="AC53" s="406"/>
      <c r="AD53" s="406"/>
      <c r="AE53" s="406"/>
      <c r="AF53" s="416"/>
      <c r="AG53" s="406"/>
      <c r="AH53" s="407"/>
      <c r="AI53" s="407"/>
      <c r="AJ53" s="420"/>
      <c r="AK53" s="420"/>
      <c r="AL53" s="420"/>
      <c r="AM53" s="420"/>
      <c r="AN53" s="420"/>
      <c r="AO53" s="420"/>
      <c r="AR53" s="400"/>
      <c r="AS53" s="400"/>
    </row>
    <row r="54" spans="1:45" ht="15" customHeight="1" x14ac:dyDescent="0.25">
      <c r="A54" s="147"/>
      <c r="B54" s="181"/>
      <c r="C54" s="37" t="s">
        <v>41</v>
      </c>
      <c r="D54" s="93" t="s">
        <v>257</v>
      </c>
      <c r="E54" s="56">
        <v>31</v>
      </c>
      <c r="F54" s="49"/>
      <c r="G54" s="81"/>
      <c r="I54" s="46">
        <v>31</v>
      </c>
      <c r="K54" s="223"/>
      <c r="L54" s="257"/>
      <c r="M54" s="46"/>
      <c r="N54" s="24"/>
      <c r="O54" s="172"/>
      <c r="P54" s="32"/>
      <c r="R54" s="246"/>
      <c r="S54" s="246"/>
      <c r="X54" s="56">
        <v>31</v>
      </c>
      <c r="Y54" s="272"/>
      <c r="Z54" s="434">
        <v>0.5</v>
      </c>
      <c r="AA54" s="273"/>
      <c r="AB54" s="278">
        <f>F54*Z54</f>
        <v>0</v>
      </c>
      <c r="AC54" s="419"/>
      <c r="AD54" s="12"/>
      <c r="AE54" s="409"/>
      <c r="AF54" s="279">
        <f>(SUM(G231,G240,G241,AJ552)-G373-AK552)*0.5</f>
        <v>0</v>
      </c>
      <c r="AG54" s="409"/>
      <c r="AH54" s="280" t="s">
        <v>423</v>
      </c>
      <c r="AI54" s="409"/>
      <c r="AJ54" s="12"/>
      <c r="AK54" s="12"/>
      <c r="AO54" s="425"/>
      <c r="AR54" s="400"/>
      <c r="AS54" s="400"/>
    </row>
    <row r="55" spans="1:45" ht="15" customHeight="1" thickBot="1" x14ac:dyDescent="0.3">
      <c r="A55" s="147"/>
      <c r="B55" s="181"/>
      <c r="C55" s="97" t="s">
        <v>125</v>
      </c>
      <c r="D55" s="92" t="s">
        <v>255</v>
      </c>
      <c r="E55" s="54">
        <v>33</v>
      </c>
      <c r="F55" s="49"/>
      <c r="G55" s="81"/>
      <c r="I55" s="46">
        <v>33</v>
      </c>
      <c r="K55" s="223"/>
      <c r="L55" s="257"/>
      <c r="M55" s="46"/>
      <c r="N55" s="24"/>
      <c r="O55" s="172"/>
      <c r="P55" s="32"/>
      <c r="R55" s="246"/>
      <c r="S55" s="246"/>
      <c r="X55" s="56">
        <v>33</v>
      </c>
      <c r="Y55" s="272"/>
      <c r="Z55" s="358"/>
      <c r="AA55" s="273"/>
      <c r="AB55" s="277"/>
      <c r="AC55" s="419"/>
      <c r="AD55" s="419"/>
      <c r="AE55" s="406"/>
      <c r="AF55" s="281">
        <f>SUM(AB54,AF54)</f>
        <v>0</v>
      </c>
      <c r="AG55" s="406"/>
      <c r="AH55" s="282" t="s">
        <v>424</v>
      </c>
      <c r="AI55" s="409"/>
      <c r="AJ55" s="12"/>
      <c r="AK55" s="12"/>
      <c r="AO55" s="425"/>
      <c r="AR55" s="400"/>
      <c r="AS55" s="400"/>
    </row>
    <row r="56" spans="1:45" s="2" customFormat="1" ht="30" customHeight="1" thickTop="1" x14ac:dyDescent="0.35">
      <c r="A56" s="187"/>
      <c r="B56" s="42"/>
      <c r="C56" s="68"/>
      <c r="D56" s="101"/>
      <c r="E56" s="101"/>
      <c r="F56" s="5"/>
      <c r="G56" s="6"/>
      <c r="H56" s="1"/>
      <c r="I56" s="46"/>
      <c r="J56" s="182"/>
      <c r="K56" s="182"/>
      <c r="L56" s="257"/>
      <c r="M56" s="46"/>
      <c r="N56" s="174"/>
      <c r="O56" s="172"/>
      <c r="T56" s="405"/>
      <c r="X56" s="56"/>
      <c r="Y56" s="272"/>
      <c r="Z56" s="438"/>
      <c r="AA56" s="283"/>
      <c r="AB56" s="284"/>
      <c r="AC56" s="285"/>
      <c r="AD56" s="285"/>
      <c r="AE56" s="414"/>
      <c r="AF56" s="417"/>
      <c r="AG56" s="414"/>
      <c r="AH56" s="270"/>
      <c r="AI56" s="415"/>
      <c r="AJ56" s="1"/>
      <c r="AK56" s="1"/>
      <c r="AL56" s="1"/>
      <c r="AM56" s="421"/>
      <c r="AN56" s="421"/>
      <c r="AO56" s="423"/>
      <c r="AR56" s="400"/>
      <c r="AS56" s="400"/>
    </row>
    <row r="57" spans="1:45" ht="30" customHeight="1" x14ac:dyDescent="0.25">
      <c r="A57" s="147"/>
      <c r="B57" s="474" t="s">
        <v>107</v>
      </c>
      <c r="C57" s="475"/>
      <c r="D57" s="462" t="s">
        <v>220</v>
      </c>
      <c r="E57" s="47"/>
      <c r="F57" s="482" t="s">
        <v>37</v>
      </c>
      <c r="G57" s="489"/>
      <c r="H57" s="483"/>
      <c r="I57" s="46"/>
      <c r="L57" s="257"/>
      <c r="M57" s="46"/>
      <c r="N57" s="24"/>
      <c r="O57" s="172"/>
      <c r="X57" s="56"/>
      <c r="Y57" s="272"/>
      <c r="Z57" s="363"/>
      <c r="AA57" s="273"/>
      <c r="AB57" s="287"/>
      <c r="AC57" s="419"/>
      <c r="AD57" s="419"/>
      <c r="AE57" s="406"/>
      <c r="AF57" s="416"/>
      <c r="AG57" s="406"/>
      <c r="AH57" s="269"/>
      <c r="AJ57" s="12"/>
      <c r="AK57" s="12"/>
      <c r="AO57" s="425"/>
      <c r="AR57" s="400"/>
      <c r="AS57" s="400"/>
    </row>
    <row r="58" spans="1:45" ht="30" customHeight="1" x14ac:dyDescent="0.25">
      <c r="A58" s="147"/>
      <c r="B58" s="474"/>
      <c r="C58" s="475"/>
      <c r="D58" s="463"/>
      <c r="E58" s="89"/>
      <c r="F58" s="111" t="s">
        <v>372</v>
      </c>
      <c r="G58" s="111" t="s">
        <v>219</v>
      </c>
      <c r="H58" s="112" t="s">
        <v>254</v>
      </c>
      <c r="I58" s="46"/>
      <c r="L58" s="257"/>
      <c r="M58" s="46"/>
      <c r="N58" s="24"/>
      <c r="O58" s="172"/>
      <c r="P58" s="459" t="s">
        <v>113</v>
      </c>
      <c r="Q58" s="459" t="s">
        <v>113</v>
      </c>
      <c r="R58" s="461" t="s">
        <v>407</v>
      </c>
      <c r="S58" s="461" t="s">
        <v>408</v>
      </c>
      <c r="T58" s="464"/>
      <c r="X58" s="56"/>
      <c r="Y58" s="272"/>
      <c r="Z58" s="363"/>
      <c r="AA58" s="273"/>
      <c r="AB58" s="287"/>
      <c r="AC58" s="419"/>
      <c r="AD58" s="419"/>
      <c r="AE58" s="406"/>
      <c r="AF58" s="416"/>
      <c r="AG58" s="406"/>
      <c r="AH58" s="269"/>
      <c r="AJ58" s="12"/>
      <c r="AK58" s="12"/>
      <c r="AO58" s="425"/>
      <c r="AR58" s="400"/>
      <c r="AS58" s="400"/>
    </row>
    <row r="59" spans="1:45" ht="24.9" customHeight="1" x14ac:dyDescent="0.25">
      <c r="A59" s="147"/>
      <c r="B59" s="32"/>
      <c r="C59" s="12"/>
      <c r="D59" s="190"/>
      <c r="E59" s="111"/>
      <c r="F59" s="51" t="s">
        <v>4</v>
      </c>
      <c r="G59" s="51" t="s">
        <v>5</v>
      </c>
      <c r="H59" s="52" t="s">
        <v>6</v>
      </c>
      <c r="I59" s="46"/>
      <c r="L59" s="257"/>
      <c r="M59" s="46"/>
      <c r="N59" s="24"/>
      <c r="O59" s="172"/>
      <c r="P59" s="460"/>
      <c r="Q59" s="460"/>
      <c r="R59" s="461"/>
      <c r="S59" s="461"/>
      <c r="T59" s="464"/>
      <c r="X59" s="56"/>
      <c r="Y59" s="272"/>
      <c r="Z59" s="441"/>
      <c r="AA59" s="273"/>
      <c r="AB59" s="289"/>
      <c r="AC59" s="419"/>
      <c r="AD59" s="419"/>
      <c r="AE59" s="406"/>
      <c r="AF59" s="416"/>
      <c r="AG59" s="406"/>
      <c r="AH59" s="269"/>
      <c r="AJ59" s="12"/>
      <c r="AK59" s="12"/>
      <c r="AO59" s="425"/>
      <c r="AR59" s="400"/>
      <c r="AS59" s="400"/>
    </row>
    <row r="60" spans="1:45" ht="15.75" customHeight="1" x14ac:dyDescent="0.25">
      <c r="A60" s="147"/>
      <c r="B60" s="181"/>
      <c r="C60" s="21" t="s">
        <v>154</v>
      </c>
      <c r="D60" s="94"/>
      <c r="E60" s="55"/>
      <c r="F60" s="113"/>
      <c r="G60" s="113"/>
      <c r="H60" s="113"/>
      <c r="I60" s="46"/>
      <c r="L60" s="257"/>
      <c r="M60" s="46"/>
      <c r="N60" s="24"/>
      <c r="O60" s="172"/>
      <c r="T60" s="399"/>
      <c r="X60" s="56"/>
      <c r="Y60" s="272"/>
      <c r="Z60" s="441"/>
      <c r="AA60" s="273"/>
      <c r="AB60" s="289"/>
      <c r="AC60" s="419"/>
      <c r="AD60" s="419"/>
      <c r="AE60" s="406"/>
      <c r="AF60" s="279">
        <f>MAX(AF55-15/85*(SUM(AF26,AF49)),AF55-15/60*AF26,0)</f>
        <v>0</v>
      </c>
      <c r="AG60" s="406"/>
      <c r="AH60" s="280" t="s">
        <v>425</v>
      </c>
      <c r="AJ60" s="12"/>
      <c r="AK60" s="12"/>
      <c r="AO60" s="425"/>
      <c r="AR60" s="400"/>
      <c r="AS60" s="400"/>
    </row>
    <row r="61" spans="1:45" ht="15" customHeight="1" x14ac:dyDescent="0.25">
      <c r="A61" s="147"/>
      <c r="B61" s="181"/>
      <c r="C61" s="22" t="s">
        <v>126</v>
      </c>
      <c r="D61" s="92" t="s">
        <v>348</v>
      </c>
      <c r="E61" s="56">
        <v>44</v>
      </c>
      <c r="F61" s="244"/>
      <c r="G61" s="244"/>
      <c r="H61" s="244"/>
      <c r="I61" s="46">
        <v>44</v>
      </c>
      <c r="J61" s="223"/>
      <c r="K61" s="223"/>
      <c r="L61" s="257"/>
      <c r="M61" s="46"/>
      <c r="N61" s="24"/>
      <c r="O61" s="172"/>
      <c r="P61" s="53" t="str">
        <f>IF(AND(F61&gt;=0,G61&gt;=0,H61&gt;=0),"","ERROR")</f>
        <v/>
      </c>
      <c r="R61" s="53" t="str">
        <f>IF(OR(COUNT(F61:H61)=0,COUNT(F61:H61)=3),"","ERROR")</f>
        <v/>
      </c>
      <c r="S61" s="53" t="str">
        <f>IF(COUNT(F61:H61)&gt;0,"No facilitation applied","")</f>
        <v/>
      </c>
      <c r="T61" s="399"/>
      <c r="X61" s="56">
        <v>44</v>
      </c>
      <c r="Y61" s="272"/>
      <c r="Z61" s="358"/>
      <c r="AA61" s="273"/>
      <c r="AB61" s="277"/>
      <c r="AC61" s="419"/>
      <c r="AD61" s="12"/>
      <c r="AE61" s="409"/>
      <c r="AF61" s="279">
        <f>MAX((SUM(AF49,AF55)-AF60)-2/3*(AF26),0)</f>
        <v>0</v>
      </c>
      <c r="AG61" s="409"/>
      <c r="AH61" s="280" t="s">
        <v>426</v>
      </c>
      <c r="AI61" s="409"/>
      <c r="AJ61" s="12"/>
      <c r="AK61" s="12"/>
      <c r="AO61" s="425"/>
      <c r="AR61" s="400"/>
      <c r="AS61" s="400"/>
    </row>
    <row r="62" spans="1:45" ht="15" customHeight="1" x14ac:dyDescent="0.25">
      <c r="A62" s="147"/>
      <c r="B62" s="181"/>
      <c r="C62" s="22" t="s">
        <v>127</v>
      </c>
      <c r="D62" s="92" t="s">
        <v>357</v>
      </c>
      <c r="E62" s="54">
        <v>45</v>
      </c>
      <c r="F62" s="244"/>
      <c r="G62" s="244"/>
      <c r="H62" s="244"/>
      <c r="I62" s="46">
        <v>45</v>
      </c>
      <c r="J62" s="223"/>
      <c r="K62" s="223"/>
      <c r="L62" s="257"/>
      <c r="M62" s="46"/>
      <c r="N62" s="24"/>
      <c r="O62" s="172"/>
      <c r="P62" s="53" t="str">
        <f>IF(AND(F62&gt;=0,G62&gt;=0,H62&gt;=0),"","ERROR")</f>
        <v/>
      </c>
      <c r="R62" s="53" t="str">
        <f>IF(OR(COUNT(F62:H62)=0,COUNT(F62:H62)=3),"","ERROR")</f>
        <v/>
      </c>
      <c r="S62" s="53" t="str">
        <f>IF(COUNT(F62:H62)&gt;0,"No facilitation applied","")</f>
        <v/>
      </c>
      <c r="T62" s="399"/>
      <c r="X62" s="56">
        <v>45</v>
      </c>
      <c r="Y62" s="272"/>
      <c r="Z62" s="358"/>
      <c r="AA62" s="273"/>
      <c r="AB62" s="277"/>
      <c r="AC62" s="419"/>
      <c r="AD62" s="12"/>
      <c r="AE62" s="409"/>
      <c r="AF62" s="419"/>
      <c r="AG62" s="406"/>
      <c r="AH62" s="269"/>
      <c r="AI62" s="409"/>
      <c r="AJ62" s="12"/>
      <c r="AK62" s="12"/>
      <c r="AO62" s="425"/>
      <c r="AR62" s="400"/>
      <c r="AS62" s="400"/>
    </row>
    <row r="63" spans="1:45" ht="30" customHeight="1" x14ac:dyDescent="0.35">
      <c r="A63" s="147"/>
      <c r="C63" s="180"/>
      <c r="D63" s="101"/>
      <c r="E63" s="101"/>
      <c r="F63" s="5"/>
      <c r="G63" s="6"/>
      <c r="H63" s="1"/>
      <c r="I63" s="46"/>
      <c r="J63" s="182"/>
      <c r="K63" s="182"/>
      <c r="L63" s="257"/>
      <c r="M63" s="46"/>
      <c r="N63" s="24"/>
      <c r="O63" s="172"/>
      <c r="P63" s="32"/>
      <c r="R63" s="246"/>
      <c r="S63" s="246"/>
      <c r="T63" s="399"/>
      <c r="X63" s="56"/>
      <c r="Y63" s="272"/>
      <c r="Z63" s="441"/>
      <c r="AA63" s="273"/>
      <c r="AB63" s="289"/>
      <c r="AC63" s="419"/>
      <c r="AD63" s="419"/>
      <c r="AE63" s="406"/>
      <c r="AF63" s="406"/>
      <c r="AG63" s="406"/>
      <c r="AH63" s="269"/>
      <c r="AJ63" s="12"/>
      <c r="AK63" s="12"/>
      <c r="AO63" s="425"/>
      <c r="AR63" s="400"/>
      <c r="AS63" s="400"/>
    </row>
    <row r="64" spans="1:45" ht="30" customHeight="1" x14ac:dyDescent="0.25">
      <c r="A64" s="147"/>
      <c r="B64" s="485" t="s">
        <v>366</v>
      </c>
      <c r="C64" s="481"/>
      <c r="D64" s="462" t="s">
        <v>128</v>
      </c>
      <c r="E64" s="47"/>
      <c r="F64" s="482" t="s">
        <v>37</v>
      </c>
      <c r="G64" s="489"/>
      <c r="H64" s="483"/>
      <c r="I64" s="46"/>
      <c r="L64" s="257"/>
      <c r="M64" s="46"/>
      <c r="N64" s="24"/>
      <c r="O64" s="172"/>
      <c r="R64" s="246"/>
      <c r="S64" s="246"/>
      <c r="T64" s="399"/>
      <c r="X64" s="56"/>
      <c r="Y64" s="272"/>
      <c r="Z64" s="441"/>
      <c r="AA64" s="273"/>
      <c r="AB64" s="289"/>
      <c r="AC64" s="419"/>
      <c r="AD64" s="419"/>
      <c r="AE64" s="419"/>
      <c r="AF64" s="419"/>
      <c r="AG64" s="406"/>
      <c r="AH64" s="269"/>
      <c r="AJ64" s="12"/>
      <c r="AK64" s="12"/>
      <c r="AO64" s="425"/>
      <c r="AR64" s="400"/>
      <c r="AS64" s="400"/>
    </row>
    <row r="65" spans="1:45" ht="30" customHeight="1" x14ac:dyDescent="0.25">
      <c r="A65" s="147"/>
      <c r="B65" s="485"/>
      <c r="C65" s="481"/>
      <c r="D65" s="463"/>
      <c r="E65" s="88"/>
      <c r="F65" s="111" t="s">
        <v>372</v>
      </c>
      <c r="G65" s="111" t="s">
        <v>219</v>
      </c>
      <c r="H65" s="112" t="s">
        <v>254</v>
      </c>
      <c r="I65" s="46"/>
      <c r="L65" s="257"/>
      <c r="M65" s="46"/>
      <c r="N65" s="24"/>
      <c r="O65" s="172"/>
      <c r="T65" s="399"/>
      <c r="X65" s="56"/>
      <c r="Y65" s="272"/>
      <c r="Z65" s="441"/>
      <c r="AA65" s="273"/>
      <c r="AB65" s="289"/>
      <c r="AC65" s="419"/>
      <c r="AD65" s="419"/>
      <c r="AE65" s="419"/>
      <c r="AF65" s="419"/>
      <c r="AG65" s="406"/>
      <c r="AH65" s="269"/>
      <c r="AJ65" s="12"/>
      <c r="AK65" s="12"/>
      <c r="AO65" s="425"/>
      <c r="AR65" s="400"/>
      <c r="AS65" s="400"/>
    </row>
    <row r="66" spans="1:45" ht="30" customHeight="1" x14ac:dyDescent="0.25">
      <c r="A66" s="147"/>
      <c r="B66" s="181"/>
      <c r="C66" s="96" t="s">
        <v>367</v>
      </c>
      <c r="D66" s="150" t="s">
        <v>358</v>
      </c>
      <c r="E66" s="114">
        <v>47</v>
      </c>
      <c r="F66" s="244"/>
      <c r="G66" s="244"/>
      <c r="H66" s="244"/>
      <c r="I66" s="46">
        <v>47</v>
      </c>
      <c r="L66" s="257"/>
      <c r="M66" s="46"/>
      <c r="N66" s="24"/>
      <c r="O66" s="172"/>
      <c r="P66" s="53" t="str">
        <f>IF(AND(F66&gt;=0,G66&gt;=0,H66&gt;=0),"","ERROR")</f>
        <v/>
      </c>
      <c r="R66" s="53" t="str">
        <f>IF(OR(COUNT(F66:H66)=0,COUNT(F66:H66)=3),"","ERROR")</f>
        <v/>
      </c>
      <c r="S66" s="53" t="str">
        <f>IF(COUNT(F66:H66)&gt;0,"No facilitation applied","")</f>
        <v/>
      </c>
      <c r="T66" s="399"/>
      <c r="X66" s="56">
        <v>47</v>
      </c>
      <c r="Y66" s="272"/>
      <c r="Z66" s="358"/>
      <c r="AA66" s="273"/>
      <c r="AB66" s="277"/>
      <c r="AC66" s="419"/>
      <c r="AD66" s="419"/>
      <c r="AE66" s="419"/>
      <c r="AF66" s="419"/>
      <c r="AG66" s="406"/>
      <c r="AH66" s="269"/>
      <c r="AJ66" s="12"/>
      <c r="AK66" s="12"/>
      <c r="AO66" s="425"/>
      <c r="AR66" s="400"/>
      <c r="AS66" s="400"/>
    </row>
    <row r="67" spans="1:45" ht="30" customHeight="1" x14ac:dyDescent="0.25">
      <c r="A67" s="186"/>
      <c r="D67" s="151"/>
      <c r="E67" s="23"/>
      <c r="F67" s="24"/>
      <c r="G67" s="24"/>
      <c r="H67" s="24"/>
      <c r="I67" s="46"/>
      <c r="L67" s="257"/>
      <c r="M67" s="46"/>
      <c r="N67" s="24"/>
      <c r="O67" s="172"/>
      <c r="P67" s="32"/>
      <c r="R67" s="246"/>
      <c r="S67" s="246"/>
      <c r="X67" s="56"/>
      <c r="Y67" s="272"/>
      <c r="Z67" s="441"/>
      <c r="AA67" s="273"/>
      <c r="AB67" s="289"/>
      <c r="AC67" s="419"/>
      <c r="AD67" s="419"/>
      <c r="AE67" s="419"/>
      <c r="AF67" s="419"/>
      <c r="AG67" s="406"/>
      <c r="AH67" s="269"/>
      <c r="AJ67" s="12"/>
      <c r="AK67" s="12"/>
      <c r="AO67" s="425"/>
      <c r="AR67" s="400"/>
      <c r="AS67" s="400"/>
    </row>
    <row r="68" spans="1:45" ht="30" customHeight="1" x14ac:dyDescent="0.25">
      <c r="A68" s="186"/>
      <c r="B68" s="465" t="s">
        <v>42</v>
      </c>
      <c r="C68" s="466"/>
      <c r="D68" s="469" t="s">
        <v>209</v>
      </c>
      <c r="E68" s="103"/>
      <c r="F68" s="462" t="s">
        <v>37</v>
      </c>
      <c r="G68" s="459" t="s">
        <v>113</v>
      </c>
      <c r="H68" s="38"/>
      <c r="I68" s="46"/>
      <c r="L68" s="257"/>
      <c r="M68" s="46"/>
      <c r="N68" s="24"/>
      <c r="O68" s="172"/>
      <c r="P68" s="32"/>
      <c r="R68" s="246"/>
      <c r="S68" s="246"/>
      <c r="X68" s="56"/>
      <c r="Y68" s="272"/>
      <c r="Z68" s="363"/>
      <c r="AA68" s="273"/>
      <c r="AB68" s="287"/>
      <c r="AC68" s="419"/>
      <c r="AD68" s="419"/>
      <c r="AE68" s="419"/>
      <c r="AF68" s="419"/>
      <c r="AG68" s="406"/>
      <c r="AH68" s="269"/>
      <c r="AJ68" s="12"/>
      <c r="AK68" s="12"/>
      <c r="AO68" s="425"/>
      <c r="AR68" s="400"/>
      <c r="AS68" s="400"/>
    </row>
    <row r="69" spans="1:45" ht="15" customHeight="1" x14ac:dyDescent="0.25">
      <c r="A69" s="186"/>
      <c r="B69" s="184"/>
      <c r="C69" s="10"/>
      <c r="D69" s="470"/>
      <c r="E69" s="104"/>
      <c r="F69" s="463"/>
      <c r="G69" s="460"/>
      <c r="H69" s="38"/>
      <c r="I69" s="46"/>
      <c r="J69" s="237"/>
      <c r="K69" s="237"/>
      <c r="L69" s="257"/>
      <c r="M69" s="46"/>
      <c r="N69" s="24"/>
      <c r="O69" s="172"/>
      <c r="P69" s="32"/>
      <c r="R69" s="246"/>
      <c r="S69" s="246"/>
      <c r="X69" s="56"/>
      <c r="Y69" s="272"/>
      <c r="Z69" s="363"/>
      <c r="AA69" s="273"/>
      <c r="AB69" s="287"/>
      <c r="AC69" s="419"/>
      <c r="AD69" s="419"/>
      <c r="AE69" s="419"/>
      <c r="AF69" s="419"/>
      <c r="AG69" s="406"/>
      <c r="AH69" s="269"/>
      <c r="AJ69" s="12"/>
      <c r="AK69" s="12"/>
      <c r="AO69" s="425"/>
      <c r="AR69" s="400"/>
      <c r="AS69" s="400"/>
    </row>
    <row r="70" spans="1:45" ht="24.9" customHeight="1" x14ac:dyDescent="0.25">
      <c r="A70" s="186"/>
      <c r="B70" s="184"/>
      <c r="C70" s="10"/>
      <c r="D70" s="104"/>
      <c r="E70" s="105"/>
      <c r="F70" s="51" t="s">
        <v>2</v>
      </c>
      <c r="G70" s="12"/>
      <c r="H70" s="38"/>
      <c r="I70" s="46"/>
      <c r="J70" s="237"/>
      <c r="K70" s="237"/>
      <c r="L70" s="257"/>
      <c r="M70" s="46"/>
      <c r="N70" s="24"/>
      <c r="O70" s="172"/>
      <c r="P70" s="32"/>
      <c r="R70" s="246"/>
      <c r="S70" s="246"/>
      <c r="X70" s="56"/>
      <c r="Y70" s="272"/>
      <c r="Z70" s="363"/>
      <c r="AA70" s="273"/>
      <c r="AB70" s="287"/>
      <c r="AC70" s="419"/>
      <c r="AD70" s="419"/>
      <c r="AE70" s="419"/>
      <c r="AF70" s="419"/>
      <c r="AG70" s="406"/>
      <c r="AH70" s="269"/>
      <c r="AJ70" s="12"/>
      <c r="AK70" s="12"/>
      <c r="AO70" s="425"/>
      <c r="AR70" s="400"/>
      <c r="AS70" s="400"/>
    </row>
    <row r="71" spans="1:45" ht="44.25" customHeight="1" x14ac:dyDescent="0.25">
      <c r="A71" s="186"/>
      <c r="B71" s="181"/>
      <c r="C71" s="21" t="s">
        <v>155</v>
      </c>
      <c r="D71" s="92" t="s">
        <v>255</v>
      </c>
      <c r="E71" s="55">
        <v>49</v>
      </c>
      <c r="F71" s="49"/>
      <c r="G71" s="53" t="str">
        <f>IF(SUM(F72:F74)&gt;F71+1,"ERROR","")</f>
        <v/>
      </c>
      <c r="H71" s="35"/>
      <c r="I71" s="46">
        <v>49</v>
      </c>
      <c r="L71" s="257"/>
      <c r="M71" s="46"/>
      <c r="N71" s="24"/>
      <c r="O71" s="172"/>
      <c r="P71" s="32"/>
      <c r="R71" s="246"/>
      <c r="S71" s="246"/>
      <c r="X71" s="56">
        <v>49</v>
      </c>
      <c r="Y71" s="272"/>
      <c r="Z71" s="358"/>
      <c r="AA71" s="273"/>
      <c r="AB71" s="277"/>
      <c r="AC71" s="419"/>
      <c r="AD71" s="419"/>
      <c r="AE71" s="419"/>
      <c r="AF71" s="419"/>
      <c r="AG71" s="406"/>
      <c r="AH71" s="269"/>
      <c r="AJ71" s="12"/>
      <c r="AK71" s="12"/>
      <c r="AO71" s="425"/>
      <c r="AR71" s="400"/>
      <c r="AS71" s="400"/>
    </row>
    <row r="72" spans="1:45" ht="15" customHeight="1" x14ac:dyDescent="0.25">
      <c r="A72" s="186"/>
      <c r="B72" s="181"/>
      <c r="C72" s="22" t="s">
        <v>214</v>
      </c>
      <c r="D72" s="94"/>
      <c r="E72" s="56">
        <v>50</v>
      </c>
      <c r="F72" s="244"/>
      <c r="G72" s="209" t="str">
        <f>IF(F72&gt;=0,"","ERROR")</f>
        <v/>
      </c>
      <c r="H72" s="35"/>
      <c r="I72" s="46">
        <v>50</v>
      </c>
      <c r="J72" s="223"/>
      <c r="K72" s="223"/>
      <c r="L72" s="257"/>
      <c r="M72" s="46"/>
      <c r="N72" s="24"/>
      <c r="O72" s="172"/>
      <c r="P72" s="32"/>
      <c r="R72" s="246"/>
      <c r="S72" s="250"/>
      <c r="X72" s="56">
        <v>50</v>
      </c>
      <c r="Y72" s="272"/>
      <c r="Z72" s="358"/>
      <c r="AA72" s="273"/>
      <c r="AB72" s="277"/>
      <c r="AC72" s="419"/>
      <c r="AD72" s="419"/>
      <c r="AE72" s="419"/>
      <c r="AF72" s="419"/>
      <c r="AG72" s="406"/>
      <c r="AH72" s="269"/>
      <c r="AJ72" s="12"/>
      <c r="AK72" s="12"/>
      <c r="AO72" s="425"/>
      <c r="AR72" s="400"/>
      <c r="AS72" s="400"/>
    </row>
    <row r="73" spans="1:45" ht="15" customHeight="1" x14ac:dyDescent="0.25">
      <c r="A73" s="186"/>
      <c r="B73" s="181"/>
      <c r="C73" s="22" t="s">
        <v>216</v>
      </c>
      <c r="D73" s="94"/>
      <c r="E73" s="56">
        <v>51</v>
      </c>
      <c r="F73" s="244"/>
      <c r="G73" s="209" t="str">
        <f>IF(F73&gt;=0,"","ERROR")</f>
        <v/>
      </c>
      <c r="H73" s="35"/>
      <c r="I73" s="46">
        <v>51</v>
      </c>
      <c r="J73" s="223"/>
      <c r="K73" s="223"/>
      <c r="L73" s="257"/>
      <c r="M73" s="46"/>
      <c r="N73" s="24"/>
      <c r="O73" s="172"/>
      <c r="P73" s="32"/>
      <c r="R73" s="246"/>
      <c r="S73" s="250"/>
      <c r="X73" s="56">
        <v>51</v>
      </c>
      <c r="Y73" s="272"/>
      <c r="Z73" s="358"/>
      <c r="AA73" s="273"/>
      <c r="AB73" s="277"/>
      <c r="AC73" s="419"/>
      <c r="AD73" s="419"/>
      <c r="AE73" s="419"/>
      <c r="AF73" s="419"/>
      <c r="AG73" s="406"/>
      <c r="AH73" s="269"/>
      <c r="AJ73" s="12"/>
      <c r="AK73" s="12"/>
      <c r="AO73" s="425"/>
      <c r="AR73" s="400"/>
      <c r="AS73" s="400"/>
    </row>
    <row r="74" spans="1:45" ht="15" customHeight="1" x14ac:dyDescent="0.25">
      <c r="A74" s="186"/>
      <c r="B74" s="181"/>
      <c r="C74" s="97" t="s">
        <v>215</v>
      </c>
      <c r="D74" s="94"/>
      <c r="E74" s="54">
        <v>508</v>
      </c>
      <c r="F74" s="244"/>
      <c r="G74" s="209" t="str">
        <f>IF(F74&gt;=0,"","ERROR")</f>
        <v/>
      </c>
      <c r="H74" s="35"/>
      <c r="I74" s="46">
        <v>508</v>
      </c>
      <c r="J74" s="223"/>
      <c r="K74" s="223"/>
      <c r="L74" s="257"/>
      <c r="M74" s="46"/>
      <c r="N74" s="24"/>
      <c r="O74" s="172"/>
      <c r="P74" s="32"/>
      <c r="R74" s="246"/>
      <c r="S74" s="250"/>
      <c r="X74" s="56">
        <v>508</v>
      </c>
      <c r="Y74" s="272"/>
      <c r="Z74" s="358"/>
      <c r="AA74" s="273"/>
      <c r="AB74" s="277"/>
      <c r="AC74" s="419"/>
      <c r="AD74" s="419"/>
      <c r="AE74" s="419"/>
      <c r="AI74" s="409"/>
      <c r="AJ74" s="12"/>
      <c r="AK74" s="12"/>
      <c r="AO74" s="425"/>
      <c r="AR74" s="400"/>
      <c r="AS74" s="400"/>
    </row>
    <row r="75" spans="1:45" ht="30" customHeight="1" x14ac:dyDescent="0.35">
      <c r="A75" s="186"/>
      <c r="B75" s="479" t="s">
        <v>258</v>
      </c>
      <c r="C75" s="479"/>
      <c r="D75" s="24"/>
      <c r="E75" s="24"/>
      <c r="F75" s="12"/>
      <c r="G75" s="12"/>
      <c r="H75" s="12"/>
      <c r="I75" s="46"/>
      <c r="L75" s="257"/>
      <c r="M75" s="46"/>
      <c r="N75" s="24"/>
      <c r="O75" s="172"/>
      <c r="P75" s="32"/>
      <c r="R75" s="246"/>
      <c r="S75" s="246"/>
      <c r="X75" s="56"/>
      <c r="Y75" s="272"/>
      <c r="Z75" s="363"/>
      <c r="AA75" s="273"/>
      <c r="AB75" s="287"/>
      <c r="AC75" s="419"/>
      <c r="AD75" s="419"/>
      <c r="AE75" s="419"/>
      <c r="AF75" s="419"/>
      <c r="AG75" s="406"/>
      <c r="AH75" s="269"/>
      <c r="AJ75" s="12"/>
      <c r="AK75" s="12"/>
      <c r="AO75" s="425"/>
      <c r="AR75" s="400"/>
      <c r="AS75" s="400"/>
    </row>
    <row r="76" spans="1:45" s="3" customFormat="1" ht="15" customHeight="1" x14ac:dyDescent="0.35">
      <c r="A76" s="186"/>
      <c r="B76" s="182"/>
      <c r="D76" s="152"/>
      <c r="E76" s="33"/>
      <c r="F76" s="27"/>
      <c r="G76" s="27"/>
      <c r="H76" s="27"/>
      <c r="I76" s="46"/>
      <c r="J76" s="221"/>
      <c r="K76" s="221"/>
      <c r="L76" s="257"/>
      <c r="M76" s="46"/>
      <c r="N76" s="174"/>
      <c r="O76" s="172"/>
      <c r="P76" s="72"/>
      <c r="R76" s="246"/>
      <c r="S76" s="246"/>
      <c r="T76" s="404"/>
      <c r="X76" s="56"/>
      <c r="Y76" s="272"/>
      <c r="Z76" s="349"/>
      <c r="AA76" s="291"/>
      <c r="AB76" s="292"/>
      <c r="AC76" s="33"/>
      <c r="AD76" s="33"/>
      <c r="AE76" s="33"/>
      <c r="AF76" s="33"/>
      <c r="AG76" s="293"/>
      <c r="AH76" s="294"/>
      <c r="AI76" s="295"/>
      <c r="AJ76" s="27"/>
      <c r="AK76" s="27"/>
      <c r="AL76" s="27"/>
      <c r="AM76" s="422"/>
      <c r="AN76" s="422"/>
      <c r="AO76" s="424"/>
      <c r="AR76" s="400"/>
      <c r="AS76" s="400"/>
    </row>
    <row r="77" spans="1:45" ht="30" customHeight="1" x14ac:dyDescent="0.25">
      <c r="A77" s="186"/>
      <c r="B77" s="32"/>
      <c r="C77" s="481" t="s">
        <v>156</v>
      </c>
      <c r="D77" s="462" t="s">
        <v>209</v>
      </c>
      <c r="E77" s="47"/>
      <c r="F77" s="482" t="s">
        <v>37</v>
      </c>
      <c r="G77" s="483"/>
      <c r="H77" s="459" t="s">
        <v>113</v>
      </c>
      <c r="I77" s="46"/>
      <c r="J77" s="238"/>
      <c r="K77" s="238"/>
      <c r="L77" s="257"/>
      <c r="M77" s="46"/>
      <c r="N77" s="175"/>
      <c r="O77" s="172"/>
      <c r="P77" s="32"/>
      <c r="R77" s="246"/>
      <c r="S77" s="246"/>
      <c r="X77" s="56"/>
      <c r="Y77" s="272"/>
      <c r="Z77" s="363"/>
      <c r="AA77" s="273"/>
      <c r="AB77" s="286"/>
      <c r="AC77" s="419"/>
      <c r="AD77" s="420"/>
      <c r="AE77" s="420"/>
      <c r="AF77" s="420"/>
      <c r="AG77" s="406"/>
      <c r="AH77" s="269"/>
      <c r="AJ77" s="12"/>
      <c r="AK77" s="12"/>
      <c r="AO77" s="425"/>
      <c r="AR77" s="400"/>
      <c r="AS77" s="400"/>
    </row>
    <row r="78" spans="1:45" ht="30" customHeight="1" x14ac:dyDescent="0.25">
      <c r="A78" s="186"/>
      <c r="B78" s="32"/>
      <c r="C78" s="481"/>
      <c r="D78" s="484"/>
      <c r="E78" s="89"/>
      <c r="F78" s="111" t="s">
        <v>372</v>
      </c>
      <c r="G78" s="111" t="s">
        <v>219</v>
      </c>
      <c r="H78" s="460"/>
      <c r="I78" s="46"/>
      <c r="J78" s="238"/>
      <c r="K78" s="238"/>
      <c r="L78" s="257"/>
      <c r="M78" s="46"/>
      <c r="N78" s="176"/>
      <c r="O78" s="172"/>
      <c r="P78" s="32"/>
      <c r="R78" s="246"/>
      <c r="S78" s="246"/>
      <c r="X78" s="56"/>
      <c r="Y78" s="272"/>
      <c r="Z78" s="363"/>
      <c r="AA78" s="273"/>
      <c r="AB78" s="286"/>
      <c r="AC78" s="419"/>
      <c r="AD78" s="494"/>
      <c r="AE78" s="494"/>
      <c r="AF78" s="494"/>
      <c r="AG78" s="406"/>
      <c r="AH78" s="407"/>
      <c r="AJ78" s="420"/>
      <c r="AK78" s="420"/>
      <c r="AO78" s="425"/>
      <c r="AR78" s="400"/>
      <c r="AS78" s="400"/>
    </row>
    <row r="79" spans="1:45" ht="24.9" customHeight="1" x14ac:dyDescent="0.25">
      <c r="A79" s="186"/>
      <c r="B79" s="32"/>
      <c r="C79" s="12"/>
      <c r="D79" s="111"/>
      <c r="E79" s="111"/>
      <c r="F79" s="51" t="s">
        <v>4</v>
      </c>
      <c r="G79" s="51" t="s">
        <v>5</v>
      </c>
      <c r="H79" s="115"/>
      <c r="I79" s="46"/>
      <c r="L79" s="257"/>
      <c r="M79" s="46"/>
      <c r="N79" s="173"/>
      <c r="O79" s="172"/>
      <c r="P79" s="32"/>
      <c r="R79" s="246"/>
      <c r="S79" s="246"/>
      <c r="X79" s="56"/>
      <c r="Y79" s="272"/>
      <c r="Z79" s="363"/>
      <c r="AA79" s="273"/>
      <c r="AB79" s="286"/>
      <c r="AC79" s="419"/>
      <c r="AD79" s="149"/>
      <c r="AE79" s="420"/>
      <c r="AF79" s="149"/>
      <c r="AG79" s="406"/>
      <c r="AH79" s="407"/>
      <c r="AJ79" s="420"/>
      <c r="AK79" s="420"/>
      <c r="AO79" s="425"/>
      <c r="AR79" s="400"/>
      <c r="AS79" s="400"/>
    </row>
    <row r="80" spans="1:45" ht="30" customHeight="1" x14ac:dyDescent="0.25">
      <c r="A80" s="186"/>
      <c r="B80" s="181"/>
      <c r="C80" s="96" t="s">
        <v>129</v>
      </c>
      <c r="D80" s="194" t="s">
        <v>259</v>
      </c>
      <c r="E80" s="46"/>
      <c r="F80" s="113"/>
      <c r="G80" s="113"/>
      <c r="H80" s="50"/>
      <c r="I80" s="46"/>
      <c r="L80" s="257"/>
      <c r="M80" s="46"/>
      <c r="N80" s="177"/>
      <c r="O80" s="172"/>
      <c r="P80" s="32"/>
      <c r="R80" s="246"/>
      <c r="S80" s="246"/>
      <c r="X80" s="56"/>
      <c r="Y80" s="272"/>
      <c r="Z80" s="363"/>
      <c r="AA80" s="273"/>
      <c r="AB80" s="287"/>
      <c r="AC80" s="419"/>
      <c r="AD80" s="153"/>
      <c r="AE80" s="420"/>
      <c r="AF80" s="153"/>
      <c r="AG80" s="406"/>
      <c r="AH80" s="407"/>
      <c r="AJ80" s="420"/>
      <c r="AK80" s="420"/>
      <c r="AO80" s="425"/>
      <c r="AR80" s="400"/>
      <c r="AS80" s="400"/>
    </row>
    <row r="81" spans="1:45" ht="15" customHeight="1" x14ac:dyDescent="0.25">
      <c r="A81" s="186"/>
      <c r="B81" s="181"/>
      <c r="C81" s="22" t="s">
        <v>22</v>
      </c>
      <c r="D81" s="94"/>
      <c r="E81" s="56">
        <v>56</v>
      </c>
      <c r="F81" s="49"/>
      <c r="G81" s="49"/>
      <c r="H81" s="209" t="str">
        <f>IF(AND(F81&gt;=0,G81&gt;=0),"","ERROR")</f>
        <v/>
      </c>
      <c r="I81" s="56">
        <v>56</v>
      </c>
      <c r="J81" s="223"/>
      <c r="K81" s="223"/>
      <c r="L81" s="257"/>
      <c r="M81" s="56"/>
      <c r="N81" s="174"/>
      <c r="O81" s="172"/>
      <c r="P81" s="32"/>
      <c r="R81" s="246"/>
      <c r="S81" s="246"/>
      <c r="X81" s="296">
        <v>56</v>
      </c>
      <c r="Y81" s="272"/>
      <c r="Z81" s="358"/>
      <c r="AA81" s="273"/>
      <c r="AB81" s="276"/>
      <c r="AC81" s="419"/>
      <c r="AD81" s="495"/>
      <c r="AE81" s="420"/>
      <c r="AF81" s="495"/>
      <c r="AG81" s="297"/>
      <c r="AH81" s="407"/>
      <c r="AJ81" s="420"/>
      <c r="AK81" s="420"/>
      <c r="AO81" s="425"/>
      <c r="AR81" s="400"/>
      <c r="AS81" s="400"/>
    </row>
    <row r="82" spans="1:45" ht="15" customHeight="1" x14ac:dyDescent="0.25">
      <c r="A82" s="186"/>
      <c r="B82" s="181"/>
      <c r="C82" s="148" t="s">
        <v>371</v>
      </c>
      <c r="D82" s="94"/>
      <c r="E82" s="56">
        <v>611</v>
      </c>
      <c r="F82" s="49"/>
      <c r="G82" s="49"/>
      <c r="H82" s="81"/>
      <c r="I82" s="56">
        <v>611</v>
      </c>
      <c r="J82" s="223"/>
      <c r="K82" s="223"/>
      <c r="L82" s="257"/>
      <c r="M82" s="56"/>
      <c r="N82" s="174"/>
      <c r="O82" s="172"/>
      <c r="P82" s="32"/>
      <c r="R82" s="246"/>
      <c r="S82" s="246"/>
      <c r="X82" s="296">
        <v>611</v>
      </c>
      <c r="Y82" s="272"/>
      <c r="Z82" s="358"/>
      <c r="AA82" s="273"/>
      <c r="AB82" s="276"/>
      <c r="AC82" s="419"/>
      <c r="AD82" s="495"/>
      <c r="AE82" s="420"/>
      <c r="AF82" s="495"/>
      <c r="AG82" s="297"/>
      <c r="AH82" s="407"/>
      <c r="AJ82" s="420"/>
      <c r="AK82" s="420"/>
      <c r="AO82" s="425"/>
      <c r="AR82" s="400"/>
      <c r="AS82" s="400"/>
    </row>
    <row r="83" spans="1:45" ht="15" customHeight="1" x14ac:dyDescent="0.25">
      <c r="A83" s="186"/>
      <c r="B83" s="181"/>
      <c r="C83" s="22" t="s">
        <v>17</v>
      </c>
      <c r="D83" s="94"/>
      <c r="E83" s="46">
        <v>57</v>
      </c>
      <c r="F83" s="49"/>
      <c r="G83" s="49"/>
      <c r="H83" s="209" t="str">
        <f t="shared" ref="H83:H95" si="1">IF(AND(F83&gt;=0,G83&gt;=0),"","ERROR")</f>
        <v/>
      </c>
      <c r="I83" s="46">
        <v>57</v>
      </c>
      <c r="J83" s="223"/>
      <c r="K83" s="223"/>
      <c r="L83" s="257"/>
      <c r="M83" s="46"/>
      <c r="N83" s="174"/>
      <c r="O83" s="172"/>
      <c r="P83" s="32"/>
      <c r="R83" s="246"/>
      <c r="S83" s="246"/>
      <c r="X83" s="296">
        <v>57</v>
      </c>
      <c r="Y83" s="272"/>
      <c r="Z83" s="358"/>
      <c r="AA83" s="273"/>
      <c r="AB83" s="276"/>
      <c r="AC83" s="419"/>
      <c r="AD83" s="496"/>
      <c r="AE83" s="420"/>
      <c r="AF83" s="496"/>
      <c r="AG83" s="297"/>
      <c r="AH83" s="407"/>
      <c r="AJ83" s="420"/>
      <c r="AK83" s="420"/>
      <c r="AO83" s="425"/>
      <c r="AR83" s="400"/>
      <c r="AS83" s="400"/>
    </row>
    <row r="84" spans="1:45" ht="15" customHeight="1" x14ac:dyDescent="0.25">
      <c r="A84" s="186"/>
      <c r="B84" s="181"/>
      <c r="C84" s="148" t="s">
        <v>371</v>
      </c>
      <c r="D84" s="94"/>
      <c r="E84" s="56">
        <v>612</v>
      </c>
      <c r="F84" s="49"/>
      <c r="G84" s="49"/>
      <c r="H84" s="81"/>
      <c r="I84" s="56">
        <v>612</v>
      </c>
      <c r="J84" s="223"/>
      <c r="K84" s="223"/>
      <c r="L84" s="257"/>
      <c r="M84" s="56"/>
      <c r="N84" s="174"/>
      <c r="O84" s="172"/>
      <c r="P84" s="32"/>
      <c r="R84" s="246"/>
      <c r="S84" s="246"/>
      <c r="X84" s="296">
        <v>612</v>
      </c>
      <c r="Y84" s="272"/>
      <c r="Z84" s="358"/>
      <c r="AA84" s="273"/>
      <c r="AB84" s="276"/>
      <c r="AC84" s="419"/>
      <c r="AD84" s="496"/>
      <c r="AE84" s="420"/>
      <c r="AF84" s="496"/>
      <c r="AG84" s="297"/>
      <c r="AH84" s="407"/>
      <c r="AJ84" s="420"/>
      <c r="AK84" s="420"/>
      <c r="AO84" s="425"/>
      <c r="AR84" s="400"/>
      <c r="AS84" s="400"/>
    </row>
    <row r="85" spans="1:45" ht="15" customHeight="1" x14ac:dyDescent="0.25">
      <c r="A85" s="186"/>
      <c r="B85" s="181"/>
      <c r="C85" s="22" t="s">
        <v>18</v>
      </c>
      <c r="D85" s="94"/>
      <c r="E85" s="46">
        <v>58</v>
      </c>
      <c r="F85" s="49"/>
      <c r="G85" s="49"/>
      <c r="H85" s="209" t="str">
        <f t="shared" si="1"/>
        <v/>
      </c>
      <c r="I85" s="46">
        <v>58</v>
      </c>
      <c r="J85" s="223"/>
      <c r="K85" s="223"/>
      <c r="L85" s="257"/>
      <c r="M85" s="46"/>
      <c r="N85" s="174"/>
      <c r="O85" s="172"/>
      <c r="P85" s="32"/>
      <c r="R85" s="246"/>
      <c r="S85" s="246"/>
      <c r="X85" s="296">
        <v>58</v>
      </c>
      <c r="Y85" s="272"/>
      <c r="Z85" s="358"/>
      <c r="AA85" s="273"/>
      <c r="AB85" s="276"/>
      <c r="AC85" s="419"/>
      <c r="AD85" s="496"/>
      <c r="AE85" s="420"/>
      <c r="AF85" s="496"/>
      <c r="AG85" s="297"/>
      <c r="AH85" s="407"/>
      <c r="AJ85" s="420"/>
      <c r="AK85" s="420"/>
      <c r="AO85" s="425"/>
      <c r="AR85" s="400"/>
      <c r="AS85" s="400"/>
    </row>
    <row r="86" spans="1:45" ht="15" customHeight="1" x14ac:dyDescent="0.25">
      <c r="A86" s="186"/>
      <c r="B86" s="181"/>
      <c r="C86" s="148" t="s">
        <v>371</v>
      </c>
      <c r="D86" s="94"/>
      <c r="E86" s="46">
        <v>613</v>
      </c>
      <c r="F86" s="49"/>
      <c r="G86" s="49"/>
      <c r="H86" s="81"/>
      <c r="I86" s="46">
        <v>613</v>
      </c>
      <c r="J86" s="223"/>
      <c r="K86" s="223"/>
      <c r="L86" s="257"/>
      <c r="M86" s="46"/>
      <c r="N86" s="174"/>
      <c r="O86" s="172"/>
      <c r="P86" s="32"/>
      <c r="R86" s="246"/>
      <c r="S86" s="246"/>
      <c r="X86" s="296">
        <v>613</v>
      </c>
      <c r="Y86" s="272"/>
      <c r="Z86" s="358"/>
      <c r="AA86" s="273"/>
      <c r="AB86" s="276"/>
      <c r="AC86" s="419"/>
      <c r="AD86" s="496"/>
      <c r="AE86" s="420"/>
      <c r="AF86" s="496"/>
      <c r="AG86" s="297"/>
      <c r="AH86" s="407"/>
      <c r="AJ86" s="420"/>
      <c r="AK86" s="420"/>
      <c r="AO86" s="425"/>
      <c r="AR86" s="400"/>
      <c r="AS86" s="400"/>
    </row>
    <row r="87" spans="1:45" ht="15" customHeight="1" x14ac:dyDescent="0.25">
      <c r="A87" s="186"/>
      <c r="B87" s="181"/>
      <c r="C87" s="22" t="s">
        <v>19</v>
      </c>
      <c r="D87" s="94"/>
      <c r="E87" s="46">
        <v>59</v>
      </c>
      <c r="F87" s="49"/>
      <c r="G87" s="49"/>
      <c r="H87" s="209" t="str">
        <f t="shared" si="1"/>
        <v/>
      </c>
      <c r="I87" s="46">
        <v>59</v>
      </c>
      <c r="J87" s="223"/>
      <c r="K87" s="223"/>
      <c r="L87" s="257"/>
      <c r="M87" s="46"/>
      <c r="N87" s="174"/>
      <c r="O87" s="172"/>
      <c r="P87" s="32"/>
      <c r="R87" s="246"/>
      <c r="S87" s="246"/>
      <c r="X87" s="296">
        <v>59</v>
      </c>
      <c r="Y87" s="272"/>
      <c r="Z87" s="358"/>
      <c r="AA87" s="273"/>
      <c r="AB87" s="276"/>
      <c r="AC87" s="419"/>
      <c r="AD87" s="496"/>
      <c r="AE87" s="420"/>
      <c r="AF87" s="496"/>
      <c r="AG87" s="297"/>
      <c r="AH87" s="407"/>
      <c r="AJ87" s="420"/>
      <c r="AK87" s="420"/>
      <c r="AO87" s="425"/>
      <c r="AR87" s="400"/>
      <c r="AS87" s="400"/>
    </row>
    <row r="88" spans="1:45" ht="15" customHeight="1" x14ac:dyDescent="0.25">
      <c r="A88" s="186"/>
      <c r="B88" s="181"/>
      <c r="C88" s="148" t="s">
        <v>371</v>
      </c>
      <c r="D88" s="94"/>
      <c r="E88" s="46">
        <v>614</v>
      </c>
      <c r="F88" s="49"/>
      <c r="G88" s="49"/>
      <c r="H88" s="81"/>
      <c r="I88" s="46">
        <v>614</v>
      </c>
      <c r="J88" s="223"/>
      <c r="K88" s="223"/>
      <c r="L88" s="257"/>
      <c r="M88" s="46"/>
      <c r="N88" s="174"/>
      <c r="O88" s="172"/>
      <c r="P88" s="32"/>
      <c r="R88" s="246"/>
      <c r="S88" s="246"/>
      <c r="X88" s="296">
        <v>614</v>
      </c>
      <c r="Y88" s="272"/>
      <c r="Z88" s="358"/>
      <c r="AA88" s="273"/>
      <c r="AB88" s="276"/>
      <c r="AC88" s="419"/>
      <c r="AD88" s="298"/>
      <c r="AE88" s="420"/>
      <c r="AF88" s="298"/>
      <c r="AG88" s="297"/>
      <c r="AH88" s="407"/>
      <c r="AJ88" s="420"/>
      <c r="AK88" s="420"/>
      <c r="AO88" s="425"/>
      <c r="AR88" s="400"/>
      <c r="AS88" s="400"/>
    </row>
    <row r="89" spans="1:45" s="28" customFormat="1" ht="15" customHeight="1" x14ac:dyDescent="0.25">
      <c r="A89" s="186"/>
      <c r="B89" s="181"/>
      <c r="C89" s="97" t="s">
        <v>16</v>
      </c>
      <c r="D89" s="94"/>
      <c r="E89" s="46">
        <v>511</v>
      </c>
      <c r="F89" s="49"/>
      <c r="G89" s="49"/>
      <c r="H89" s="209" t="str">
        <f t="shared" si="1"/>
        <v/>
      </c>
      <c r="I89" s="46">
        <v>511</v>
      </c>
      <c r="J89" s="223"/>
      <c r="K89" s="223"/>
      <c r="L89" s="257"/>
      <c r="M89" s="46"/>
      <c r="N89" s="174"/>
      <c r="O89" s="172"/>
      <c r="P89" s="32"/>
      <c r="R89" s="246"/>
      <c r="S89" s="246"/>
      <c r="T89" s="401"/>
      <c r="X89" s="296">
        <v>511</v>
      </c>
      <c r="Y89" s="272"/>
      <c r="Z89" s="358"/>
      <c r="AA89" s="184"/>
      <c r="AB89" s="276"/>
      <c r="AC89" s="406"/>
      <c r="AD89" s="497"/>
      <c r="AE89" s="420"/>
      <c r="AF89" s="497"/>
      <c r="AG89" s="297"/>
      <c r="AH89" s="420"/>
      <c r="AI89" s="420"/>
      <c r="AJ89" s="420"/>
      <c r="AK89" s="420"/>
      <c r="AL89" s="420"/>
      <c r="AM89" s="418"/>
      <c r="AN89" s="418"/>
      <c r="AO89" s="425"/>
      <c r="AR89" s="400"/>
      <c r="AS89" s="400"/>
    </row>
    <row r="90" spans="1:45" s="28" customFormat="1" ht="15" customHeight="1" x14ac:dyDescent="0.25">
      <c r="A90" s="186"/>
      <c r="B90" s="181"/>
      <c r="C90" s="148" t="s">
        <v>371</v>
      </c>
      <c r="D90" s="94"/>
      <c r="E90" s="46">
        <v>615</v>
      </c>
      <c r="F90" s="49"/>
      <c r="G90" s="49"/>
      <c r="H90" s="81"/>
      <c r="I90" s="46">
        <v>615</v>
      </c>
      <c r="J90" s="223"/>
      <c r="K90" s="223"/>
      <c r="L90" s="257"/>
      <c r="M90" s="46"/>
      <c r="N90" s="174"/>
      <c r="O90" s="172"/>
      <c r="P90" s="32"/>
      <c r="R90" s="246"/>
      <c r="S90" s="246"/>
      <c r="T90" s="401"/>
      <c r="X90" s="296">
        <v>615</v>
      </c>
      <c r="Y90" s="272"/>
      <c r="Z90" s="358"/>
      <c r="AA90" s="184"/>
      <c r="AB90" s="276"/>
      <c r="AC90" s="406"/>
      <c r="AD90" s="497"/>
      <c r="AE90" s="420"/>
      <c r="AF90" s="497"/>
      <c r="AG90" s="297"/>
      <c r="AH90" s="420"/>
      <c r="AI90" s="420"/>
      <c r="AJ90" s="420"/>
      <c r="AK90" s="420"/>
      <c r="AL90" s="420"/>
      <c r="AM90" s="418"/>
      <c r="AN90" s="418"/>
      <c r="AO90" s="425"/>
      <c r="AR90" s="400"/>
      <c r="AS90" s="400"/>
    </row>
    <row r="91" spans="1:45" s="28" customFormat="1" ht="15" customHeight="1" x14ac:dyDescent="0.25">
      <c r="A91" s="186"/>
      <c r="B91" s="181"/>
      <c r="C91" s="97" t="s">
        <v>20</v>
      </c>
      <c r="D91" s="94"/>
      <c r="E91" s="46">
        <v>512</v>
      </c>
      <c r="F91" s="49"/>
      <c r="G91" s="49"/>
      <c r="H91" s="209" t="str">
        <f t="shared" si="1"/>
        <v/>
      </c>
      <c r="I91" s="46">
        <v>512</v>
      </c>
      <c r="J91" s="223"/>
      <c r="K91" s="223"/>
      <c r="L91" s="257"/>
      <c r="M91" s="46"/>
      <c r="N91" s="174"/>
      <c r="O91" s="172"/>
      <c r="P91" s="32"/>
      <c r="R91" s="246"/>
      <c r="S91" s="246"/>
      <c r="T91" s="401"/>
      <c r="X91" s="296">
        <v>512</v>
      </c>
      <c r="Y91" s="272"/>
      <c r="Z91" s="358"/>
      <c r="AA91" s="184"/>
      <c r="AB91" s="276"/>
      <c r="AC91" s="406"/>
      <c r="AD91" s="497"/>
      <c r="AE91" s="420"/>
      <c r="AF91" s="497"/>
      <c r="AG91" s="297"/>
      <c r="AH91" s="420"/>
      <c r="AI91" s="420"/>
      <c r="AJ91" s="420"/>
      <c r="AK91" s="420"/>
      <c r="AL91" s="420"/>
      <c r="AM91" s="418"/>
      <c r="AN91" s="418"/>
      <c r="AO91" s="418"/>
      <c r="AR91" s="400"/>
      <c r="AS91" s="400"/>
    </row>
    <row r="92" spans="1:45" s="28" customFormat="1" ht="15" customHeight="1" x14ac:dyDescent="0.25">
      <c r="A92" s="186"/>
      <c r="B92" s="181"/>
      <c r="C92" s="148" t="s">
        <v>371</v>
      </c>
      <c r="D92" s="94"/>
      <c r="E92" s="46">
        <v>616</v>
      </c>
      <c r="F92" s="49"/>
      <c r="G92" s="49"/>
      <c r="H92" s="81"/>
      <c r="I92" s="46">
        <v>616</v>
      </c>
      <c r="J92" s="223"/>
      <c r="K92" s="223"/>
      <c r="L92" s="257"/>
      <c r="M92" s="46"/>
      <c r="N92" s="174"/>
      <c r="O92" s="172"/>
      <c r="P92" s="32"/>
      <c r="R92" s="246"/>
      <c r="S92" s="246"/>
      <c r="T92" s="401"/>
      <c r="X92" s="296">
        <v>616</v>
      </c>
      <c r="Y92" s="272"/>
      <c r="Z92" s="358"/>
      <c r="AA92" s="184"/>
      <c r="AB92" s="276"/>
      <c r="AC92" s="406"/>
      <c r="AD92" s="497"/>
      <c r="AE92" s="420"/>
      <c r="AF92" s="497"/>
      <c r="AG92" s="297"/>
      <c r="AH92" s="420"/>
      <c r="AI92" s="420"/>
      <c r="AJ92" s="420"/>
      <c r="AK92" s="420"/>
      <c r="AL92" s="420"/>
      <c r="AM92" s="418"/>
      <c r="AN92" s="418"/>
      <c r="AO92" s="418"/>
      <c r="AR92" s="400"/>
      <c r="AS92" s="400"/>
    </row>
    <row r="93" spans="1:45" s="28" customFormat="1" ht="15" customHeight="1" x14ac:dyDescent="0.25">
      <c r="A93" s="186"/>
      <c r="B93" s="181"/>
      <c r="C93" s="97" t="s">
        <v>21</v>
      </c>
      <c r="D93" s="94"/>
      <c r="E93" s="46">
        <v>513</v>
      </c>
      <c r="F93" s="49"/>
      <c r="G93" s="49"/>
      <c r="H93" s="209" t="str">
        <f t="shared" si="1"/>
        <v/>
      </c>
      <c r="I93" s="46">
        <v>513</v>
      </c>
      <c r="J93" s="223"/>
      <c r="K93" s="223"/>
      <c r="L93" s="257"/>
      <c r="M93" s="46"/>
      <c r="N93" s="174"/>
      <c r="O93" s="172"/>
      <c r="P93" s="32"/>
      <c r="R93" s="246"/>
      <c r="S93" s="246"/>
      <c r="T93" s="401"/>
      <c r="X93" s="296">
        <v>513</v>
      </c>
      <c r="Y93" s="272"/>
      <c r="Z93" s="358"/>
      <c r="AA93" s="184"/>
      <c r="AB93" s="276"/>
      <c r="AC93" s="406"/>
      <c r="AD93" s="497"/>
      <c r="AE93" s="420"/>
      <c r="AF93" s="497"/>
      <c r="AG93" s="297"/>
      <c r="AH93" s="420"/>
      <c r="AI93" s="420"/>
      <c r="AJ93" s="420"/>
      <c r="AK93" s="420"/>
      <c r="AL93" s="420"/>
      <c r="AM93" s="418"/>
      <c r="AN93" s="418"/>
      <c r="AO93" s="418"/>
      <c r="AR93" s="400"/>
      <c r="AS93" s="400"/>
    </row>
    <row r="94" spans="1:45" s="28" customFormat="1" ht="15" customHeight="1" x14ac:dyDescent="0.25">
      <c r="A94" s="186"/>
      <c r="B94" s="181"/>
      <c r="C94" s="148" t="s">
        <v>371</v>
      </c>
      <c r="D94" s="94"/>
      <c r="E94" s="46">
        <v>617</v>
      </c>
      <c r="F94" s="49"/>
      <c r="G94" s="49"/>
      <c r="H94" s="81"/>
      <c r="I94" s="46">
        <v>617</v>
      </c>
      <c r="J94" s="223"/>
      <c r="K94" s="223"/>
      <c r="L94" s="257"/>
      <c r="M94" s="46"/>
      <c r="N94" s="174"/>
      <c r="O94" s="172"/>
      <c r="P94" s="32"/>
      <c r="R94" s="246"/>
      <c r="S94" s="246"/>
      <c r="T94" s="401"/>
      <c r="X94" s="296">
        <v>617</v>
      </c>
      <c r="Y94" s="272"/>
      <c r="Z94" s="358"/>
      <c r="AA94" s="184"/>
      <c r="AB94" s="276"/>
      <c r="AC94" s="406"/>
      <c r="AD94" s="497"/>
      <c r="AE94" s="420"/>
      <c r="AF94" s="497"/>
      <c r="AG94" s="297"/>
      <c r="AH94" s="420"/>
      <c r="AI94" s="420"/>
      <c r="AJ94" s="420"/>
      <c r="AK94" s="420"/>
      <c r="AL94" s="420"/>
      <c r="AM94" s="418"/>
      <c r="AN94" s="418"/>
      <c r="AO94" s="418"/>
      <c r="AR94" s="400"/>
      <c r="AS94" s="400"/>
    </row>
    <row r="95" spans="1:45" s="28" customFormat="1" ht="15" customHeight="1" x14ac:dyDescent="0.25">
      <c r="A95" s="186"/>
      <c r="B95" s="181"/>
      <c r="C95" s="97" t="s">
        <v>114</v>
      </c>
      <c r="D95" s="94"/>
      <c r="E95" s="46">
        <v>514</v>
      </c>
      <c r="F95" s="49"/>
      <c r="G95" s="49"/>
      <c r="H95" s="209" t="str">
        <f t="shared" si="1"/>
        <v/>
      </c>
      <c r="I95" s="46">
        <v>514</v>
      </c>
      <c r="J95" s="223"/>
      <c r="K95" s="223"/>
      <c r="L95" s="257"/>
      <c r="M95" s="46"/>
      <c r="N95" s="174"/>
      <c r="O95" s="172"/>
      <c r="P95" s="32"/>
      <c r="R95" s="246"/>
      <c r="S95" s="246"/>
      <c r="T95" s="401"/>
      <c r="X95" s="296">
        <v>514</v>
      </c>
      <c r="Y95" s="272"/>
      <c r="Z95" s="358"/>
      <c r="AA95" s="184"/>
      <c r="AB95" s="276"/>
      <c r="AC95" s="406"/>
      <c r="AD95" s="497"/>
      <c r="AE95" s="420"/>
      <c r="AF95" s="497"/>
      <c r="AG95" s="297"/>
      <c r="AH95" s="420"/>
      <c r="AI95" s="420"/>
      <c r="AJ95" s="498"/>
      <c r="AK95" s="498"/>
      <c r="AL95" s="420"/>
      <c r="AM95" s="418"/>
      <c r="AN95" s="418"/>
      <c r="AO95" s="418"/>
      <c r="AR95" s="400"/>
      <c r="AS95" s="400"/>
    </row>
    <row r="96" spans="1:45" s="28" customFormat="1" ht="15" customHeight="1" x14ac:dyDescent="0.25">
      <c r="A96" s="186"/>
      <c r="B96" s="181"/>
      <c r="C96" s="148" t="s">
        <v>371</v>
      </c>
      <c r="D96" s="94"/>
      <c r="E96" s="212">
        <v>618</v>
      </c>
      <c r="F96" s="49"/>
      <c r="G96" s="49"/>
      <c r="H96" s="81"/>
      <c r="I96" s="46">
        <v>618</v>
      </c>
      <c r="J96" s="223"/>
      <c r="K96" s="223"/>
      <c r="L96" s="257"/>
      <c r="M96" s="46"/>
      <c r="N96" s="174"/>
      <c r="O96" s="172"/>
      <c r="P96" s="32"/>
      <c r="R96" s="246"/>
      <c r="S96" s="246"/>
      <c r="T96" s="401"/>
      <c r="X96" s="296">
        <v>618</v>
      </c>
      <c r="Y96" s="272"/>
      <c r="Z96" s="358"/>
      <c r="AA96" s="184"/>
      <c r="AB96" s="276"/>
      <c r="AC96" s="406"/>
      <c r="AD96" s="299"/>
      <c r="AE96" s="420"/>
      <c r="AF96" s="299"/>
      <c r="AG96" s="297"/>
      <c r="AH96" s="420"/>
      <c r="AI96" s="420"/>
      <c r="AJ96" s="407"/>
      <c r="AK96" s="407"/>
      <c r="AL96" s="420"/>
      <c r="AM96" s="418"/>
      <c r="AN96" s="418"/>
      <c r="AO96" s="418"/>
      <c r="AR96" s="400"/>
      <c r="AS96" s="400"/>
    </row>
    <row r="97" spans="1:45" s="28" customFormat="1" ht="15" customHeight="1" x14ac:dyDescent="0.25">
      <c r="A97" s="186"/>
      <c r="B97" s="181"/>
      <c r="C97" s="116"/>
      <c r="D97" s="153"/>
      <c r="E97" s="41"/>
      <c r="F97" s="117"/>
      <c r="G97" s="117"/>
      <c r="H97" s="117"/>
      <c r="I97" s="46"/>
      <c r="J97" s="239"/>
      <c r="K97" s="239"/>
      <c r="L97" s="257"/>
      <c r="M97" s="46"/>
      <c r="N97" s="178"/>
      <c r="O97" s="172"/>
      <c r="P97" s="32"/>
      <c r="R97" s="246"/>
      <c r="S97" s="246"/>
      <c r="T97" s="401"/>
      <c r="X97" s="56"/>
      <c r="Y97" s="272"/>
      <c r="Z97" s="360"/>
      <c r="AA97" s="184"/>
      <c r="AB97" s="287"/>
      <c r="AC97" s="406"/>
      <c r="AD97" s="300"/>
      <c r="AE97" s="420"/>
      <c r="AF97" s="301"/>
      <c r="AG97" s="297"/>
      <c r="AH97" s="420"/>
      <c r="AI97" s="409"/>
      <c r="AJ97" s="149"/>
      <c r="AK97" s="300"/>
      <c r="AL97" s="420"/>
      <c r="AM97" s="418"/>
      <c r="AN97" s="418"/>
      <c r="AO97" s="418"/>
      <c r="AR97" s="400"/>
      <c r="AS97" s="400"/>
    </row>
    <row r="98" spans="1:45" s="28" customFormat="1" ht="15" customHeight="1" x14ac:dyDescent="0.25">
      <c r="A98" s="186"/>
      <c r="B98" s="181"/>
      <c r="C98" s="481" t="s">
        <v>217</v>
      </c>
      <c r="D98" s="462" t="s">
        <v>209</v>
      </c>
      <c r="E98" s="87"/>
      <c r="F98" s="488" t="s">
        <v>130</v>
      </c>
      <c r="G98" s="459" t="s">
        <v>113</v>
      </c>
      <c r="H98" s="118"/>
      <c r="I98" s="46"/>
      <c r="J98" s="238"/>
      <c r="K98" s="238"/>
      <c r="L98" s="257"/>
      <c r="M98" s="46"/>
      <c r="N98" s="178"/>
      <c r="O98" s="172"/>
      <c r="P98" s="32"/>
      <c r="R98" s="246"/>
      <c r="S98" s="246"/>
      <c r="T98" s="401"/>
      <c r="X98" s="56"/>
      <c r="Y98" s="272"/>
      <c r="Z98" s="440"/>
      <c r="AA98" s="184"/>
      <c r="AB98" s="288"/>
      <c r="AC98" s="406"/>
      <c r="AD98" s="300"/>
      <c r="AE98" s="420"/>
      <c r="AF98" s="301"/>
      <c r="AG98" s="406"/>
      <c r="AH98" s="420"/>
      <c r="AI98" s="407"/>
      <c r="AJ98" s="149"/>
      <c r="AK98" s="300"/>
      <c r="AL98" s="420"/>
      <c r="AM98" s="418"/>
      <c r="AN98" s="418"/>
      <c r="AO98" s="418"/>
      <c r="AR98" s="400"/>
      <c r="AS98" s="400"/>
    </row>
    <row r="99" spans="1:45" s="28" customFormat="1" ht="30" customHeight="1" x14ac:dyDescent="0.25">
      <c r="A99" s="186"/>
      <c r="B99" s="181"/>
      <c r="C99" s="481"/>
      <c r="D99" s="484"/>
      <c r="E99" s="89"/>
      <c r="F99" s="488"/>
      <c r="G99" s="476"/>
      <c r="H99" s="119"/>
      <c r="I99" s="46"/>
      <c r="J99" s="238"/>
      <c r="K99" s="238"/>
      <c r="L99" s="257"/>
      <c r="M99" s="46"/>
      <c r="N99" s="178"/>
      <c r="O99" s="172"/>
      <c r="P99" s="32"/>
      <c r="R99" s="246"/>
      <c r="S99" s="246"/>
      <c r="T99" s="401"/>
      <c r="X99" s="56"/>
      <c r="Y99" s="272"/>
      <c r="Z99" s="440"/>
      <c r="AA99" s="184"/>
      <c r="AB99" s="288"/>
      <c r="AC99" s="406"/>
      <c r="AD99" s="406"/>
      <c r="AE99" s="406"/>
      <c r="AF99" s="416"/>
      <c r="AG99" s="406"/>
      <c r="AH99" s="407"/>
      <c r="AI99" s="407"/>
      <c r="AJ99" s="420"/>
      <c r="AK99" s="420"/>
      <c r="AL99" s="420"/>
      <c r="AM99" s="418"/>
      <c r="AN99" s="418"/>
      <c r="AO99" s="418"/>
      <c r="AR99" s="400"/>
      <c r="AS99" s="400"/>
    </row>
    <row r="100" spans="1:45" s="28" customFormat="1" ht="15" customHeight="1" x14ac:dyDescent="0.35">
      <c r="A100" s="186"/>
      <c r="B100" s="181"/>
      <c r="C100" s="90"/>
      <c r="D100" s="463"/>
      <c r="E100" s="88"/>
      <c r="F100" s="488"/>
      <c r="G100" s="460"/>
      <c r="H100" s="121"/>
      <c r="I100" s="46"/>
      <c r="J100" s="218"/>
      <c r="K100" s="218"/>
      <c r="L100" s="257"/>
      <c r="M100" s="46"/>
      <c r="N100" s="178"/>
      <c r="O100" s="172"/>
      <c r="P100" s="32"/>
      <c r="R100" s="246"/>
      <c r="S100" s="246"/>
      <c r="T100" s="401"/>
      <c r="X100" s="56"/>
      <c r="Y100" s="272"/>
      <c r="Z100" s="440"/>
      <c r="AA100" s="184"/>
      <c r="AB100" s="288"/>
      <c r="AC100" s="406"/>
      <c r="AD100" s="406"/>
      <c r="AE100" s="406"/>
      <c r="AF100" s="302"/>
      <c r="AG100" s="406"/>
      <c r="AH100" s="420"/>
      <c r="AI100" s="407"/>
      <c r="AJ100" s="420"/>
      <c r="AK100" s="420"/>
      <c r="AL100" s="420"/>
      <c r="AM100" s="418"/>
      <c r="AN100" s="418"/>
      <c r="AO100" s="418"/>
      <c r="AR100" s="400"/>
      <c r="AS100" s="400"/>
    </row>
    <row r="101" spans="1:45" s="28" customFormat="1" ht="24.9" customHeight="1" x14ac:dyDescent="0.35">
      <c r="A101" s="186"/>
      <c r="B101" s="181"/>
      <c r="C101" s="90"/>
      <c r="D101" s="88"/>
      <c r="E101" s="88"/>
      <c r="F101" s="168" t="s">
        <v>208</v>
      </c>
      <c r="G101" s="120"/>
      <c r="H101" s="121"/>
      <c r="I101" s="46"/>
      <c r="J101" s="218"/>
      <c r="K101" s="218"/>
      <c r="L101" s="257"/>
      <c r="M101" s="46"/>
      <c r="N101" s="178"/>
      <c r="O101" s="172"/>
      <c r="P101" s="32"/>
      <c r="R101" s="246"/>
      <c r="S101" s="246"/>
      <c r="T101" s="401"/>
      <c r="X101" s="56"/>
      <c r="Y101" s="272"/>
      <c r="Z101" s="440"/>
      <c r="AA101" s="184"/>
      <c r="AB101" s="288"/>
      <c r="AC101" s="406"/>
      <c r="AD101" s="406"/>
      <c r="AE101" s="406"/>
      <c r="AF101" s="301"/>
      <c r="AG101" s="406"/>
      <c r="AH101" s="420"/>
      <c r="AI101" s="407"/>
      <c r="AJ101" s="420"/>
      <c r="AK101" s="420"/>
      <c r="AL101" s="420"/>
      <c r="AM101" s="418"/>
      <c r="AN101" s="418"/>
      <c r="AO101" s="418"/>
      <c r="AR101" s="400"/>
      <c r="AS101" s="400"/>
    </row>
    <row r="102" spans="1:45" s="28" customFormat="1" ht="15" customHeight="1" x14ac:dyDescent="0.25">
      <c r="A102" s="186"/>
      <c r="B102" s="181"/>
      <c r="C102" s="96" t="s">
        <v>218</v>
      </c>
      <c r="D102" s="92" t="s">
        <v>260</v>
      </c>
      <c r="E102" s="114">
        <v>515</v>
      </c>
      <c r="F102" s="210"/>
      <c r="G102" s="53" t="str">
        <f>IF(OR(VALUE(F102)=0,VALUE(F102)=1),"","ERROR")</f>
        <v/>
      </c>
      <c r="H102" s="117"/>
      <c r="I102" s="46">
        <v>515</v>
      </c>
      <c r="J102" s="32"/>
      <c r="K102" s="32"/>
      <c r="L102" s="257"/>
      <c r="M102" s="46"/>
      <c r="N102" s="178"/>
      <c r="O102" s="172"/>
      <c r="P102" s="32"/>
      <c r="R102" s="246"/>
      <c r="S102" s="246"/>
      <c r="T102" s="401"/>
      <c r="X102" s="56">
        <v>515</v>
      </c>
      <c r="Y102" s="272"/>
      <c r="Z102" s="358"/>
      <c r="AA102" s="184"/>
      <c r="AB102" s="277"/>
      <c r="AC102" s="406"/>
      <c r="AD102" s="406"/>
      <c r="AE102" s="406"/>
      <c r="AF102" s="401"/>
      <c r="AG102" s="401"/>
      <c r="AH102" s="401"/>
      <c r="AI102" s="409"/>
      <c r="AJ102" s="420"/>
      <c r="AK102" s="420"/>
      <c r="AL102" s="420"/>
      <c r="AM102" s="418"/>
      <c r="AN102" s="418"/>
      <c r="AO102" s="418"/>
      <c r="AR102" s="400"/>
      <c r="AS102" s="400"/>
    </row>
    <row r="103" spans="1:45" ht="15" customHeight="1" thickBot="1" x14ac:dyDescent="0.3">
      <c r="A103" s="147"/>
      <c r="B103" s="181"/>
      <c r="C103" s="12"/>
      <c r="D103" s="24"/>
      <c r="E103" s="24"/>
      <c r="F103" s="12"/>
      <c r="H103" s="12"/>
      <c r="I103" s="46"/>
      <c r="L103" s="257"/>
      <c r="M103" s="46"/>
      <c r="N103" s="81"/>
      <c r="O103" s="172"/>
      <c r="P103" s="32"/>
      <c r="R103" s="246"/>
      <c r="S103" s="246"/>
      <c r="X103" s="56"/>
      <c r="Y103" s="272"/>
      <c r="Z103" s="363"/>
      <c r="AA103" s="273"/>
      <c r="AB103" s="287"/>
      <c r="AC103" s="419"/>
      <c r="AD103" s="419"/>
      <c r="AE103" s="419"/>
      <c r="AF103" s="303">
        <f>SUM(AB25,AB48,AB54)-SUM(AF60,AF61)</f>
        <v>0</v>
      </c>
      <c r="AG103" s="406"/>
      <c r="AH103" s="304" t="s">
        <v>427</v>
      </c>
      <c r="AJ103" s="12"/>
      <c r="AK103" s="12"/>
      <c r="AR103" s="400"/>
      <c r="AS103" s="400"/>
    </row>
    <row r="104" spans="1:45" ht="16" thickTop="1" x14ac:dyDescent="0.35">
      <c r="A104" s="32"/>
      <c r="B104" s="217" t="s">
        <v>43</v>
      </c>
      <c r="C104" s="30"/>
      <c r="D104" s="99"/>
      <c r="E104" s="99"/>
      <c r="F104" s="30"/>
      <c r="G104" s="30"/>
      <c r="H104" s="199"/>
      <c r="I104" s="46"/>
      <c r="L104" s="257"/>
      <c r="M104" s="46"/>
      <c r="N104" s="81"/>
      <c r="O104" s="172"/>
      <c r="P104" s="32"/>
      <c r="R104" s="246"/>
      <c r="S104" s="246"/>
      <c r="X104" s="56"/>
      <c r="Y104" s="272"/>
      <c r="Z104" s="363"/>
      <c r="AA104" s="273"/>
      <c r="AB104" s="287"/>
      <c r="AC104" s="419"/>
      <c r="AD104" s="419"/>
      <c r="AE104" s="419"/>
      <c r="AI104" s="409"/>
      <c r="AJ104" s="12"/>
      <c r="AK104" s="12"/>
      <c r="AR104" s="400"/>
      <c r="AS104" s="400"/>
    </row>
    <row r="105" spans="1:45" ht="30" customHeight="1" x14ac:dyDescent="0.35">
      <c r="A105" s="147"/>
      <c r="B105" s="480" t="s">
        <v>44</v>
      </c>
      <c r="C105" s="480"/>
      <c r="D105" s="101"/>
      <c r="E105" s="101"/>
      <c r="F105" s="5"/>
      <c r="G105" s="14"/>
      <c r="H105" s="1"/>
      <c r="I105" s="46"/>
      <c r="L105" s="257"/>
      <c r="M105" s="46"/>
      <c r="N105" s="109"/>
      <c r="O105" s="172"/>
      <c r="P105" s="70"/>
      <c r="R105" s="246"/>
      <c r="S105" s="246"/>
      <c r="X105" s="56"/>
      <c r="Y105" s="272"/>
      <c r="Z105" s="363"/>
      <c r="AA105" s="273"/>
      <c r="AB105" s="287"/>
      <c r="AC105" s="419"/>
      <c r="AD105" s="406"/>
      <c r="AE105" s="406"/>
      <c r="AF105" s="406"/>
      <c r="AG105" s="406"/>
      <c r="AH105" s="407"/>
      <c r="AJ105" s="420"/>
      <c r="AK105" s="420"/>
      <c r="AL105" s="420"/>
      <c r="AR105" s="400"/>
      <c r="AS105" s="400"/>
    </row>
    <row r="106" spans="1:45" ht="30" customHeight="1" x14ac:dyDescent="0.25">
      <c r="A106" s="147"/>
      <c r="D106" s="101"/>
      <c r="E106" s="101"/>
      <c r="F106" s="5"/>
      <c r="G106" s="6"/>
      <c r="H106" s="1"/>
      <c r="I106" s="46"/>
      <c r="L106" s="257"/>
      <c r="M106" s="46"/>
      <c r="N106" s="109"/>
      <c r="O106" s="172"/>
      <c r="P106" s="70"/>
      <c r="R106" s="246"/>
      <c r="S106" s="246"/>
      <c r="X106" s="56"/>
      <c r="Y106" s="272"/>
      <c r="Z106" s="363"/>
      <c r="AA106" s="273"/>
      <c r="AB106" s="287"/>
      <c r="AC106" s="419"/>
      <c r="AD106" s="406"/>
      <c r="AE106" s="406"/>
      <c r="AF106" s="406"/>
      <c r="AG106" s="406"/>
      <c r="AH106" s="407"/>
      <c r="AJ106" s="420"/>
      <c r="AK106" s="420"/>
      <c r="AL106" s="420"/>
      <c r="AR106" s="400"/>
      <c r="AS106" s="400"/>
    </row>
    <row r="107" spans="1:45" ht="30" customHeight="1" x14ac:dyDescent="0.25">
      <c r="A107" s="147"/>
      <c r="B107" s="465" t="s">
        <v>45</v>
      </c>
      <c r="C107" s="466"/>
      <c r="D107" s="469" t="s">
        <v>220</v>
      </c>
      <c r="E107" s="103"/>
      <c r="F107" s="462" t="s">
        <v>46</v>
      </c>
      <c r="G107" s="459" t="s">
        <v>113</v>
      </c>
      <c r="I107" s="46"/>
      <c r="L107" s="257"/>
      <c r="M107" s="46"/>
      <c r="N107" s="24"/>
      <c r="O107" s="172"/>
      <c r="P107" s="459" t="s">
        <v>113</v>
      </c>
      <c r="Q107" s="459" t="s">
        <v>113</v>
      </c>
      <c r="R107" s="461" t="s">
        <v>407</v>
      </c>
      <c r="S107" s="461" t="s">
        <v>408</v>
      </c>
      <c r="X107" s="56"/>
      <c r="Y107" s="272"/>
      <c r="Z107" s="363"/>
      <c r="AA107" s="273"/>
      <c r="AB107" s="287"/>
      <c r="AC107" s="419"/>
      <c r="AD107" s="406"/>
      <c r="AE107" s="406"/>
      <c r="AF107" s="406"/>
      <c r="AG107" s="406"/>
      <c r="AH107" s="407"/>
      <c r="AJ107" s="420"/>
      <c r="AK107" s="420"/>
      <c r="AL107" s="420"/>
      <c r="AR107" s="400"/>
      <c r="AS107" s="400"/>
    </row>
    <row r="108" spans="1:45" ht="30" customHeight="1" x14ac:dyDescent="0.25">
      <c r="A108" s="147"/>
      <c r="B108" s="184"/>
      <c r="C108" s="10"/>
      <c r="D108" s="470"/>
      <c r="E108" s="104"/>
      <c r="F108" s="463"/>
      <c r="G108" s="460"/>
      <c r="I108" s="46"/>
      <c r="J108" s="237"/>
      <c r="K108" s="237"/>
      <c r="L108" s="257"/>
      <c r="M108" s="46"/>
      <c r="N108" s="24"/>
      <c r="O108" s="172"/>
      <c r="P108" s="460"/>
      <c r="Q108" s="460"/>
      <c r="R108" s="461"/>
      <c r="S108" s="461"/>
      <c r="X108" s="56"/>
      <c r="Y108" s="272"/>
      <c r="Z108" s="363"/>
      <c r="AA108" s="273"/>
      <c r="AB108" s="287"/>
      <c r="AC108" s="419"/>
      <c r="AD108" s="406"/>
      <c r="AE108" s="406"/>
      <c r="AF108" s="406"/>
      <c r="AG108" s="406"/>
      <c r="AH108" s="407"/>
      <c r="AJ108" s="420"/>
      <c r="AK108" s="420"/>
      <c r="AL108" s="420"/>
      <c r="AR108" s="400"/>
      <c r="AS108" s="400"/>
    </row>
    <row r="109" spans="1:45" ht="24.9" customHeight="1" x14ac:dyDescent="0.25">
      <c r="A109" s="147"/>
      <c r="B109" s="184"/>
      <c r="C109" s="10"/>
      <c r="D109" s="104"/>
      <c r="E109" s="105"/>
      <c r="F109" s="51" t="s">
        <v>2</v>
      </c>
      <c r="G109" s="24"/>
      <c r="I109" s="46"/>
      <c r="J109" s="237"/>
      <c r="K109" s="237"/>
      <c r="L109" s="257"/>
      <c r="M109" s="46"/>
      <c r="N109" s="24"/>
      <c r="O109" s="172"/>
      <c r="P109" s="32"/>
      <c r="R109" s="246"/>
      <c r="S109" s="246"/>
      <c r="X109" s="56"/>
      <c r="Y109" s="272"/>
      <c r="Z109" s="363"/>
      <c r="AA109" s="273"/>
      <c r="AB109" s="287"/>
      <c r="AC109" s="419"/>
      <c r="AD109" s="406"/>
      <c r="AE109" s="406"/>
      <c r="AF109" s="406"/>
      <c r="AG109" s="406"/>
      <c r="AH109" s="407"/>
      <c r="AJ109" s="420"/>
      <c r="AK109" s="420"/>
      <c r="AL109" s="420"/>
      <c r="AR109" s="400"/>
      <c r="AS109" s="400"/>
    </row>
    <row r="110" spans="1:45" ht="15" customHeight="1" x14ac:dyDescent="0.25">
      <c r="A110" s="147"/>
      <c r="B110" s="184"/>
      <c r="C110" s="21" t="s">
        <v>157</v>
      </c>
      <c r="D110" s="94"/>
      <c r="E110" s="55"/>
      <c r="F110" s="110"/>
      <c r="G110" s="24"/>
      <c r="I110" s="46"/>
      <c r="L110" s="257"/>
      <c r="M110" s="46"/>
      <c r="N110" s="24"/>
      <c r="O110" s="172"/>
      <c r="P110" s="32"/>
      <c r="R110" s="246"/>
      <c r="S110" s="246"/>
      <c r="X110" s="56"/>
      <c r="Y110" s="272"/>
      <c r="Z110" s="441"/>
      <c r="AA110" s="273"/>
      <c r="AB110" s="289"/>
      <c r="AC110" s="419"/>
      <c r="AD110" s="406"/>
      <c r="AE110" s="406"/>
      <c r="AF110" s="406"/>
      <c r="AG110" s="406"/>
      <c r="AH110" s="407"/>
      <c r="AJ110" s="420"/>
      <c r="AK110" s="420"/>
      <c r="AL110" s="420"/>
      <c r="AR110" s="400"/>
      <c r="AS110" s="400"/>
    </row>
    <row r="111" spans="1:45" ht="15" customHeight="1" x14ac:dyDescent="0.25">
      <c r="A111" s="147"/>
      <c r="B111" s="184"/>
      <c r="C111" s="22" t="s">
        <v>158</v>
      </c>
      <c r="D111" s="94"/>
      <c r="E111" s="46"/>
      <c r="F111" s="95"/>
      <c r="G111" s="24"/>
      <c r="I111" s="46"/>
      <c r="J111" s="223"/>
      <c r="K111" s="223"/>
      <c r="L111" s="257"/>
      <c r="M111" s="46"/>
      <c r="N111" s="24"/>
      <c r="O111" s="172"/>
      <c r="P111" s="32"/>
      <c r="R111" s="246"/>
      <c r="S111" s="246"/>
      <c r="X111" s="56"/>
      <c r="Y111" s="272"/>
      <c r="Z111" s="441"/>
      <c r="AA111" s="273"/>
      <c r="AB111" s="289"/>
      <c r="AC111" s="419"/>
      <c r="AD111" s="406"/>
      <c r="AE111" s="406"/>
      <c r="AF111" s="406"/>
      <c r="AG111" s="406"/>
      <c r="AH111" s="407"/>
      <c r="AJ111" s="420"/>
      <c r="AK111" s="420"/>
      <c r="AL111" s="420"/>
      <c r="AR111" s="400"/>
      <c r="AS111" s="400"/>
    </row>
    <row r="112" spans="1:45" ht="15" customHeight="1" x14ac:dyDescent="0.25">
      <c r="A112" s="147"/>
      <c r="B112" s="184"/>
      <c r="C112" s="141" t="s">
        <v>159</v>
      </c>
      <c r="D112" s="94"/>
      <c r="E112" s="46"/>
      <c r="F112" s="95"/>
      <c r="G112" s="24"/>
      <c r="I112" s="46"/>
      <c r="J112" s="223"/>
      <c r="K112" s="223"/>
      <c r="L112" s="257"/>
      <c r="M112" s="46"/>
      <c r="N112" s="24"/>
      <c r="O112" s="172"/>
      <c r="P112" s="32"/>
      <c r="R112" s="246"/>
      <c r="S112" s="246"/>
      <c r="X112" s="56"/>
      <c r="Y112" s="272"/>
      <c r="Z112" s="441"/>
      <c r="AA112" s="273"/>
      <c r="AB112" s="289"/>
      <c r="AC112" s="419"/>
      <c r="AD112" s="406"/>
      <c r="AE112" s="406"/>
      <c r="AF112" s="406"/>
      <c r="AG112" s="406"/>
      <c r="AH112" s="407"/>
      <c r="AJ112" s="420"/>
      <c r="AK112" s="420"/>
      <c r="AL112" s="420"/>
      <c r="AR112" s="400"/>
      <c r="AS112" s="400"/>
    </row>
    <row r="113" spans="1:45" ht="15" customHeight="1" x14ac:dyDescent="0.25">
      <c r="A113" s="147"/>
      <c r="B113" s="184"/>
      <c r="C113" s="85" t="s">
        <v>160</v>
      </c>
      <c r="D113" s="94"/>
      <c r="E113" s="46"/>
      <c r="F113" s="95"/>
      <c r="G113" s="24"/>
      <c r="I113" s="46"/>
      <c r="J113" s="223"/>
      <c r="K113" s="223"/>
      <c r="L113" s="257"/>
      <c r="M113" s="46"/>
      <c r="N113" s="24"/>
      <c r="O113" s="172"/>
      <c r="P113" s="32"/>
      <c r="R113" s="246"/>
      <c r="S113" s="246"/>
      <c r="X113" s="56"/>
      <c r="Y113" s="272"/>
      <c r="Z113" s="441"/>
      <c r="AA113" s="273"/>
      <c r="AB113" s="289"/>
      <c r="AC113" s="419"/>
      <c r="AD113" s="406"/>
      <c r="AE113" s="406"/>
      <c r="AF113" s="406"/>
      <c r="AG113" s="406"/>
      <c r="AH113" s="407"/>
      <c r="AJ113" s="420"/>
      <c r="AK113" s="420"/>
      <c r="AL113" s="420"/>
      <c r="AR113" s="400"/>
      <c r="AS113" s="400"/>
    </row>
    <row r="114" spans="1:45" ht="15" customHeight="1" x14ac:dyDescent="0.25">
      <c r="A114" s="147"/>
      <c r="B114" s="184"/>
      <c r="C114" s="39" t="s">
        <v>132</v>
      </c>
      <c r="D114" s="92" t="s">
        <v>359</v>
      </c>
      <c r="E114" s="46">
        <v>69</v>
      </c>
      <c r="F114" s="244"/>
      <c r="G114" s="209" t="str">
        <f>IF(F114&gt;=0,"","ERROR")</f>
        <v/>
      </c>
      <c r="I114" s="46">
        <v>69</v>
      </c>
      <c r="L114" s="257"/>
      <c r="M114" s="46"/>
      <c r="N114" s="24"/>
      <c r="O114" s="172"/>
      <c r="P114" s="32"/>
      <c r="R114" s="251"/>
      <c r="S114" s="251"/>
      <c r="X114" s="56">
        <v>69</v>
      </c>
      <c r="Y114" s="272"/>
      <c r="Z114" s="434">
        <v>0.03</v>
      </c>
      <c r="AA114" s="273"/>
      <c r="AB114" s="275">
        <f>F114*Z114</f>
        <v>0</v>
      </c>
      <c r="AC114" s="419"/>
      <c r="AD114" s="406"/>
      <c r="AE114" s="406"/>
      <c r="AF114" s="406"/>
      <c r="AG114" s="406"/>
      <c r="AH114" s="407"/>
      <c r="AJ114" s="420"/>
      <c r="AK114" s="420"/>
      <c r="AL114" s="420"/>
      <c r="AR114" s="400"/>
      <c r="AS114" s="400"/>
    </row>
    <row r="115" spans="1:45" ht="15" customHeight="1" x14ac:dyDescent="0.25">
      <c r="A115" s="147"/>
      <c r="B115" s="184"/>
      <c r="C115" s="85" t="s">
        <v>161</v>
      </c>
      <c r="D115" s="94"/>
      <c r="E115" s="46"/>
      <c r="F115" s="123"/>
      <c r="G115" s="24"/>
      <c r="I115" s="46"/>
      <c r="J115" s="223"/>
      <c r="K115" s="223"/>
      <c r="L115" s="257"/>
      <c r="M115" s="46"/>
      <c r="N115" s="24"/>
      <c r="O115" s="172"/>
      <c r="P115" s="32"/>
      <c r="R115" s="246"/>
      <c r="S115" s="246"/>
      <c r="X115" s="56"/>
      <c r="Y115" s="272"/>
      <c r="Z115" s="358"/>
      <c r="AA115" s="273"/>
      <c r="AB115" s="277"/>
      <c r="AC115" s="419"/>
      <c r="AD115" s="406"/>
      <c r="AE115" s="406"/>
      <c r="AF115" s="406"/>
      <c r="AG115" s="406"/>
      <c r="AH115" s="407"/>
      <c r="AJ115" s="420"/>
      <c r="AK115" s="420"/>
      <c r="AL115" s="420"/>
      <c r="AR115" s="400"/>
      <c r="AS115" s="400"/>
    </row>
    <row r="116" spans="1:45" ht="24.9" customHeight="1" x14ac:dyDescent="0.25">
      <c r="A116" s="147"/>
      <c r="B116" s="184"/>
      <c r="C116" s="39" t="s">
        <v>133</v>
      </c>
      <c r="D116" s="92" t="s">
        <v>261</v>
      </c>
      <c r="E116" s="46">
        <v>70</v>
      </c>
      <c r="F116" s="244"/>
      <c r="G116" s="209" t="str">
        <f>IF(F116&gt;=0,"","ERROR")</f>
        <v/>
      </c>
      <c r="I116" s="46">
        <v>70</v>
      </c>
      <c r="J116" s="251"/>
      <c r="K116" s="251"/>
      <c r="L116" s="257"/>
      <c r="M116" s="46"/>
      <c r="N116" s="24"/>
      <c r="O116" s="172"/>
      <c r="P116" s="32"/>
      <c r="S116" s="246"/>
      <c r="X116" s="56">
        <v>70</v>
      </c>
      <c r="Y116" s="272"/>
      <c r="Z116" s="434">
        <v>0.05</v>
      </c>
      <c r="AA116" s="273"/>
      <c r="AB116" s="275">
        <f>F116*Z116</f>
        <v>0</v>
      </c>
      <c r="AC116" s="419"/>
      <c r="AD116" s="406"/>
      <c r="AE116" s="406"/>
      <c r="AF116" s="406"/>
      <c r="AG116" s="406"/>
      <c r="AH116" s="407"/>
      <c r="AJ116" s="420"/>
      <c r="AK116" s="420"/>
      <c r="AL116" s="420"/>
      <c r="AM116" s="420"/>
      <c r="AN116" s="420"/>
      <c r="AO116" s="420"/>
      <c r="AR116" s="400"/>
      <c r="AS116" s="400"/>
    </row>
    <row r="117" spans="1:45" ht="15" customHeight="1" x14ac:dyDescent="0.25">
      <c r="A117" s="147"/>
      <c r="B117" s="184"/>
      <c r="C117" s="39" t="s">
        <v>132</v>
      </c>
      <c r="D117" s="92" t="s">
        <v>261</v>
      </c>
      <c r="E117" s="46">
        <v>71</v>
      </c>
      <c r="F117" s="244"/>
      <c r="G117" s="209" t="str">
        <f>IF(F117&gt;=0,"","ERROR")</f>
        <v/>
      </c>
      <c r="I117" s="46">
        <v>71</v>
      </c>
      <c r="J117" s="223"/>
      <c r="K117" s="223"/>
      <c r="L117" s="257"/>
      <c r="M117" s="46"/>
      <c r="N117" s="24"/>
      <c r="O117" s="172"/>
      <c r="P117" s="32"/>
      <c r="R117" s="246"/>
      <c r="S117" s="246"/>
      <c r="X117" s="56">
        <v>71</v>
      </c>
      <c r="Y117" s="272"/>
      <c r="Z117" s="434">
        <v>0.05</v>
      </c>
      <c r="AA117" s="273"/>
      <c r="AB117" s="275">
        <f>F117*Z117</f>
        <v>0</v>
      </c>
      <c r="AC117" s="419"/>
      <c r="AD117" s="406"/>
      <c r="AE117" s="406"/>
      <c r="AF117" s="406"/>
      <c r="AG117" s="406"/>
      <c r="AH117" s="407"/>
      <c r="AJ117" s="420"/>
      <c r="AK117" s="420"/>
      <c r="AL117" s="420"/>
      <c r="AR117" s="400"/>
      <c r="AS117" s="400"/>
    </row>
    <row r="118" spans="1:45" ht="15" customHeight="1" x14ac:dyDescent="0.25">
      <c r="A118" s="147"/>
      <c r="B118" s="184"/>
      <c r="C118" s="141" t="s">
        <v>162</v>
      </c>
      <c r="D118" s="94"/>
      <c r="E118" s="46"/>
      <c r="F118" s="123"/>
      <c r="G118" s="24"/>
      <c r="I118" s="46"/>
      <c r="J118" s="223"/>
      <c r="K118" s="223"/>
      <c r="L118" s="257"/>
      <c r="M118" s="46"/>
      <c r="N118" s="24"/>
      <c r="O118" s="172"/>
      <c r="P118" s="32"/>
      <c r="R118" s="246"/>
      <c r="S118" s="246"/>
      <c r="X118" s="56"/>
      <c r="Y118" s="272"/>
      <c r="Z118" s="358"/>
      <c r="AA118" s="273"/>
      <c r="AB118" s="277"/>
      <c r="AC118" s="419"/>
      <c r="AD118" s="406"/>
      <c r="AE118" s="406"/>
      <c r="AF118" s="406"/>
      <c r="AG118" s="406"/>
      <c r="AH118" s="407"/>
      <c r="AJ118" s="420"/>
      <c r="AK118" s="420"/>
      <c r="AL118" s="420"/>
      <c r="AR118" s="400"/>
      <c r="AS118" s="400"/>
    </row>
    <row r="119" spans="1:45" ht="15" customHeight="1" x14ac:dyDescent="0.25">
      <c r="A119" s="147"/>
      <c r="B119" s="184"/>
      <c r="C119" s="85" t="s">
        <v>160</v>
      </c>
      <c r="D119" s="94"/>
      <c r="E119" s="46"/>
      <c r="F119" s="124"/>
      <c r="G119" s="24"/>
      <c r="I119" s="46"/>
      <c r="J119" s="223"/>
      <c r="K119" s="223"/>
      <c r="L119" s="257"/>
      <c r="M119" s="46"/>
      <c r="N119" s="24"/>
      <c r="O119" s="172"/>
      <c r="P119" s="32"/>
      <c r="R119" s="246"/>
      <c r="S119" s="246"/>
      <c r="X119" s="56"/>
      <c r="Y119" s="272"/>
      <c r="Z119" s="358"/>
      <c r="AA119" s="273"/>
      <c r="AB119" s="277"/>
      <c r="AC119" s="419"/>
      <c r="AD119" s="406"/>
      <c r="AE119" s="406"/>
      <c r="AF119" s="406"/>
      <c r="AG119" s="406"/>
      <c r="AH119" s="407"/>
      <c r="AJ119" s="420"/>
      <c r="AK119" s="420"/>
      <c r="AL119" s="420"/>
      <c r="AR119" s="400"/>
      <c r="AS119" s="400"/>
    </row>
    <row r="120" spans="1:45" ht="15" customHeight="1" x14ac:dyDescent="0.25">
      <c r="A120" s="147"/>
      <c r="B120" s="184"/>
      <c r="C120" s="39" t="s">
        <v>132</v>
      </c>
      <c r="D120" s="92" t="s">
        <v>359</v>
      </c>
      <c r="E120" s="46">
        <v>73</v>
      </c>
      <c r="F120" s="244"/>
      <c r="G120" s="209" t="str">
        <f>IF(F120&gt;=0,"","ERROR")</f>
        <v/>
      </c>
      <c r="I120" s="46">
        <v>73</v>
      </c>
      <c r="J120" s="223"/>
      <c r="K120" s="223"/>
      <c r="L120" s="257"/>
      <c r="M120" s="46"/>
      <c r="N120" s="24"/>
      <c r="O120" s="172"/>
      <c r="P120" s="32"/>
      <c r="R120" s="246"/>
      <c r="S120" s="246"/>
      <c r="X120" s="56">
        <v>73</v>
      </c>
      <c r="Y120" s="272"/>
      <c r="Z120" s="434">
        <v>0.03</v>
      </c>
      <c r="AA120" s="273"/>
      <c r="AB120" s="275">
        <f>F120*Z120</f>
        <v>0</v>
      </c>
      <c r="AC120" s="419"/>
      <c r="AD120" s="406"/>
      <c r="AE120" s="406"/>
      <c r="AF120" s="406"/>
      <c r="AG120" s="406"/>
      <c r="AH120" s="407"/>
      <c r="AJ120" s="420"/>
      <c r="AK120" s="420"/>
      <c r="AL120" s="420"/>
      <c r="AR120" s="400"/>
      <c r="AS120" s="400"/>
    </row>
    <row r="121" spans="1:45" ht="15" customHeight="1" x14ac:dyDescent="0.25">
      <c r="A121" s="147"/>
      <c r="B121" s="184"/>
      <c r="C121" s="85" t="s">
        <v>161</v>
      </c>
      <c r="D121" s="94"/>
      <c r="E121" s="46"/>
      <c r="F121" s="123"/>
      <c r="G121" s="24"/>
      <c r="I121" s="46"/>
      <c r="J121" s="223"/>
      <c r="K121" s="223"/>
      <c r="L121" s="257"/>
      <c r="M121" s="46"/>
      <c r="N121" s="24"/>
      <c r="O121" s="172"/>
      <c r="P121" s="32"/>
      <c r="R121" s="246"/>
      <c r="S121" s="246"/>
      <c r="X121" s="56"/>
      <c r="Y121" s="272"/>
      <c r="Z121" s="358"/>
      <c r="AA121" s="273"/>
      <c r="AB121" s="277"/>
      <c r="AC121" s="419"/>
      <c r="AD121" s="406"/>
      <c r="AE121" s="406"/>
      <c r="AF121" s="406"/>
      <c r="AG121" s="406"/>
      <c r="AH121" s="407"/>
      <c r="AJ121" s="420"/>
      <c r="AK121" s="420"/>
      <c r="AL121" s="420"/>
      <c r="AR121" s="400"/>
      <c r="AS121" s="400"/>
    </row>
    <row r="122" spans="1:45" ht="24.9" customHeight="1" x14ac:dyDescent="0.25">
      <c r="A122" s="147"/>
      <c r="B122" s="184"/>
      <c r="C122" s="39" t="s">
        <v>133</v>
      </c>
      <c r="D122" s="92" t="s">
        <v>261</v>
      </c>
      <c r="E122" s="46">
        <v>74</v>
      </c>
      <c r="F122" s="244"/>
      <c r="G122" s="209" t="str">
        <f>IF(F122&gt;=0,"","ERROR")</f>
        <v/>
      </c>
      <c r="I122" s="46">
        <v>74</v>
      </c>
      <c r="J122" s="223"/>
      <c r="K122" s="223"/>
      <c r="L122" s="257"/>
      <c r="M122" s="46"/>
      <c r="N122" s="24"/>
      <c r="O122" s="172"/>
      <c r="P122" s="32"/>
      <c r="R122" s="249"/>
      <c r="S122" s="246"/>
      <c r="X122" s="56">
        <v>74</v>
      </c>
      <c r="Y122" s="272"/>
      <c r="Z122" s="434">
        <v>0.05</v>
      </c>
      <c r="AA122" s="273"/>
      <c r="AB122" s="275">
        <f>F122*Z122</f>
        <v>0</v>
      </c>
      <c r="AC122" s="419"/>
      <c r="AD122" s="406"/>
      <c r="AE122" s="406"/>
      <c r="AF122" s="406"/>
      <c r="AG122" s="406"/>
      <c r="AH122" s="407"/>
      <c r="AJ122" s="420"/>
      <c r="AK122" s="420"/>
      <c r="AL122" s="420"/>
      <c r="AM122" s="420"/>
      <c r="AN122" s="420"/>
      <c r="AO122" s="420"/>
      <c r="AR122" s="400"/>
      <c r="AS122" s="400"/>
    </row>
    <row r="123" spans="1:45" ht="15" customHeight="1" x14ac:dyDescent="0.25">
      <c r="A123" s="147"/>
      <c r="B123" s="184"/>
      <c r="C123" s="39" t="s">
        <v>132</v>
      </c>
      <c r="D123" s="92" t="s">
        <v>261</v>
      </c>
      <c r="E123" s="46">
        <v>75</v>
      </c>
      <c r="F123" s="244"/>
      <c r="G123" s="209" t="str">
        <f>IF(F123&gt;=0,"","ERROR")</f>
        <v/>
      </c>
      <c r="I123" s="46">
        <v>75</v>
      </c>
      <c r="J123" s="223"/>
      <c r="K123" s="223"/>
      <c r="L123" s="257"/>
      <c r="M123" s="46"/>
      <c r="N123" s="24"/>
      <c r="O123" s="172"/>
      <c r="P123" s="32"/>
      <c r="R123" s="246"/>
      <c r="S123" s="246"/>
      <c r="X123" s="56">
        <v>75</v>
      </c>
      <c r="Y123" s="272"/>
      <c r="Z123" s="434">
        <v>0.05</v>
      </c>
      <c r="AA123" s="273"/>
      <c r="AB123" s="275">
        <f>F123*Z123</f>
        <v>0</v>
      </c>
      <c r="AC123" s="419"/>
      <c r="AD123" s="406"/>
      <c r="AE123" s="406"/>
      <c r="AF123" s="406"/>
      <c r="AG123" s="406"/>
      <c r="AH123" s="407"/>
      <c r="AJ123" s="420"/>
      <c r="AK123" s="420"/>
      <c r="AL123" s="420"/>
      <c r="AR123" s="400"/>
      <c r="AS123" s="400"/>
    </row>
    <row r="124" spans="1:45" ht="15" customHeight="1" x14ac:dyDescent="0.25">
      <c r="A124" s="147"/>
      <c r="B124" s="184"/>
      <c r="C124" s="141" t="s">
        <v>47</v>
      </c>
      <c r="D124" s="92" t="s">
        <v>262</v>
      </c>
      <c r="E124" s="46">
        <v>76</v>
      </c>
      <c r="F124" s="244"/>
      <c r="G124" s="209" t="str">
        <f>IF(F124&gt;=0,"","ERROR")</f>
        <v/>
      </c>
      <c r="I124" s="46">
        <v>76</v>
      </c>
      <c r="J124" s="223"/>
      <c r="K124" s="223"/>
      <c r="L124" s="257"/>
      <c r="M124" s="46"/>
      <c r="N124" s="24"/>
      <c r="O124" s="172"/>
      <c r="P124" s="32"/>
      <c r="X124" s="56">
        <v>76</v>
      </c>
      <c r="Y124" s="272"/>
      <c r="Z124" s="434">
        <v>0.1</v>
      </c>
      <c r="AA124" s="273"/>
      <c r="AB124" s="275">
        <f>F124*Z124</f>
        <v>0</v>
      </c>
      <c r="AC124" s="419"/>
      <c r="AD124" s="406"/>
      <c r="AE124" s="406"/>
      <c r="AF124" s="406"/>
      <c r="AG124" s="406"/>
      <c r="AH124" s="407"/>
      <c r="AJ124" s="420"/>
      <c r="AK124" s="420"/>
      <c r="AL124" s="420"/>
      <c r="AR124" s="400"/>
      <c r="AS124" s="400"/>
    </row>
    <row r="125" spans="1:45" ht="24.9" customHeight="1" x14ac:dyDescent="0.25">
      <c r="A125" s="186"/>
      <c r="B125" s="184"/>
      <c r="C125" s="22" t="s">
        <v>163</v>
      </c>
      <c r="D125" s="92" t="s">
        <v>262</v>
      </c>
      <c r="E125" s="46">
        <v>77</v>
      </c>
      <c r="F125" s="244"/>
      <c r="G125" s="209" t="str">
        <f>IF(F125&gt;=0,"","ERROR")</f>
        <v/>
      </c>
      <c r="I125" s="46">
        <v>77</v>
      </c>
      <c r="J125" s="231" t="s">
        <v>382</v>
      </c>
      <c r="K125" s="97" t="s">
        <v>409</v>
      </c>
      <c r="L125" s="256"/>
      <c r="M125" s="46"/>
      <c r="N125" s="24"/>
      <c r="O125" s="172"/>
      <c r="P125" s="32"/>
      <c r="R125" s="53" t="str">
        <f>IF(COUNT(F114,F116:F117,F120,F122:F125,L125)=0,"",IF(COUNT(L125)&gt;0,IF(COUNT(F114,F116:F117,F120,F122:F125)=0,"","ERROR"),IF(COUNT(F114,F116:F117,F120,F122:F125)=8,"","ERROR")))</f>
        <v/>
      </c>
      <c r="S125" s="53" t="str">
        <f>IF(COUNT(F114,F116:F117,F120,F122:F125,L125)=0,"",IF(COUNT(L125)&gt;0,"facilitation applied","No facilitation applied"))</f>
        <v/>
      </c>
      <c r="X125" s="56">
        <v>77</v>
      </c>
      <c r="Y125" s="272"/>
      <c r="Z125" s="434">
        <v>0.1</v>
      </c>
      <c r="AA125" s="273"/>
      <c r="AB125" s="275">
        <f>F125*Z125</f>
        <v>0</v>
      </c>
      <c r="AC125" s="419"/>
      <c r="AD125" s="406"/>
      <c r="AE125" s="406"/>
      <c r="AF125" s="406"/>
      <c r="AG125" s="406"/>
      <c r="AH125" s="407"/>
      <c r="AJ125" s="420"/>
      <c r="AK125" s="420"/>
      <c r="AL125" s="420"/>
      <c r="AM125" s="435">
        <v>0.1</v>
      </c>
      <c r="AN125" s="419"/>
      <c r="AO125" s="442">
        <f>L125*AM125</f>
        <v>0</v>
      </c>
      <c r="AR125" s="400"/>
      <c r="AS125" s="400"/>
    </row>
    <row r="126" spans="1:45" s="28" customFormat="1" ht="15" customHeight="1" x14ac:dyDescent="0.25">
      <c r="A126" s="186"/>
      <c r="B126" s="184"/>
      <c r="C126" s="125" t="s">
        <v>131</v>
      </c>
      <c r="D126" s="94"/>
      <c r="E126" s="46">
        <v>516</v>
      </c>
      <c r="F126" s="244"/>
      <c r="G126" s="209" t="str">
        <f>IF(AND(F126&lt;=F125,F126&gt;=0),"","ERROR")</f>
        <v/>
      </c>
      <c r="I126" s="46">
        <v>516</v>
      </c>
      <c r="J126" s="223"/>
      <c r="K126" s="223"/>
      <c r="L126" s="257"/>
      <c r="M126" s="46"/>
      <c r="N126" s="24"/>
      <c r="O126" s="172"/>
      <c r="P126" s="32"/>
      <c r="R126" s="246"/>
      <c r="S126" s="250"/>
      <c r="T126" s="401"/>
      <c r="X126" s="56">
        <v>516</v>
      </c>
      <c r="Y126" s="272"/>
      <c r="Z126" s="358"/>
      <c r="AA126" s="184"/>
      <c r="AB126" s="277"/>
      <c r="AC126" s="406"/>
      <c r="AD126" s="406"/>
      <c r="AE126" s="406"/>
      <c r="AF126" s="406"/>
      <c r="AG126" s="406"/>
      <c r="AH126" s="407"/>
      <c r="AI126" s="407"/>
      <c r="AJ126" s="420"/>
      <c r="AK126" s="420"/>
      <c r="AL126" s="420"/>
      <c r="AM126" s="418"/>
      <c r="AN126" s="418"/>
      <c r="AO126" s="418"/>
      <c r="AR126" s="400"/>
      <c r="AS126" s="400"/>
    </row>
    <row r="127" spans="1:45" ht="15" customHeight="1" x14ac:dyDescent="0.25">
      <c r="A127" s="186"/>
      <c r="B127" s="184"/>
      <c r="C127" s="22" t="s">
        <v>164</v>
      </c>
      <c r="D127" s="92" t="s">
        <v>263</v>
      </c>
      <c r="E127" s="46">
        <v>78</v>
      </c>
      <c r="F127" s="49"/>
      <c r="G127" s="209" t="str">
        <f>IF(F127&gt;=0,"","ERROR")</f>
        <v/>
      </c>
      <c r="I127" s="46">
        <v>78</v>
      </c>
      <c r="J127" s="223"/>
      <c r="K127" s="223"/>
      <c r="L127" s="257"/>
      <c r="M127" s="46"/>
      <c r="N127" s="24"/>
      <c r="O127" s="172"/>
      <c r="P127" s="32"/>
      <c r="R127" s="246"/>
      <c r="S127" s="250"/>
      <c r="X127" s="56">
        <v>78</v>
      </c>
      <c r="Y127" s="272"/>
      <c r="Z127" s="434">
        <v>0.2</v>
      </c>
      <c r="AA127" s="273"/>
      <c r="AB127" s="275">
        <f>F127*Z127</f>
        <v>0</v>
      </c>
      <c r="AC127" s="419"/>
      <c r="AD127" s="406"/>
      <c r="AE127" s="406"/>
      <c r="AF127" s="406"/>
      <c r="AG127" s="406"/>
      <c r="AH127" s="407"/>
      <c r="AJ127" s="420"/>
      <c r="AK127" s="420"/>
      <c r="AL127" s="420"/>
      <c r="AR127" s="400"/>
      <c r="AS127" s="400"/>
    </row>
    <row r="128" spans="1:45" s="28" customFormat="1" ht="15" customHeight="1" x14ac:dyDescent="0.25">
      <c r="A128" s="186"/>
      <c r="B128" s="184"/>
      <c r="C128" s="125" t="s">
        <v>131</v>
      </c>
      <c r="D128" s="94"/>
      <c r="E128" s="46">
        <v>517</v>
      </c>
      <c r="F128" s="244"/>
      <c r="G128" s="209" t="str">
        <f>IF(AND(F128&lt;=F127,F128&gt;=0),"","ERROR")</f>
        <v/>
      </c>
      <c r="I128" s="46">
        <v>517</v>
      </c>
      <c r="J128" s="223"/>
      <c r="K128" s="223"/>
      <c r="L128" s="257"/>
      <c r="M128" s="46"/>
      <c r="N128" s="24"/>
      <c r="O128" s="172"/>
      <c r="P128" s="32"/>
      <c r="R128" s="246"/>
      <c r="S128" s="250"/>
      <c r="T128" s="401"/>
      <c r="X128" s="56">
        <v>517</v>
      </c>
      <c r="Y128" s="272"/>
      <c r="Z128" s="358"/>
      <c r="AA128" s="184"/>
      <c r="AB128" s="277"/>
      <c r="AC128" s="406"/>
      <c r="AD128" s="406"/>
      <c r="AE128" s="406"/>
      <c r="AF128" s="406"/>
      <c r="AG128" s="406"/>
      <c r="AH128" s="407"/>
      <c r="AI128" s="407"/>
      <c r="AJ128" s="420"/>
      <c r="AK128" s="420"/>
      <c r="AL128" s="420"/>
      <c r="AM128" s="418"/>
      <c r="AN128" s="418"/>
      <c r="AO128" s="418"/>
      <c r="AR128" s="400"/>
      <c r="AS128" s="400"/>
    </row>
    <row r="129" spans="1:45" ht="30" customHeight="1" x14ac:dyDescent="0.25">
      <c r="A129" s="186"/>
      <c r="B129" s="184"/>
      <c r="C129" s="22" t="s">
        <v>165</v>
      </c>
      <c r="D129" s="92" t="s">
        <v>360</v>
      </c>
      <c r="E129" s="46">
        <v>80</v>
      </c>
      <c r="F129" s="49"/>
      <c r="G129" s="209" t="str">
        <f>IF(F129&gt;=0,"","ERROR")</f>
        <v/>
      </c>
      <c r="I129" s="46">
        <v>80</v>
      </c>
      <c r="J129" s="223"/>
      <c r="K129" s="223"/>
      <c r="L129" s="257"/>
      <c r="M129" s="46"/>
      <c r="N129" s="24"/>
      <c r="O129" s="172"/>
      <c r="P129" s="32"/>
      <c r="R129" s="246"/>
      <c r="S129" s="246"/>
      <c r="X129" s="56">
        <v>80</v>
      </c>
      <c r="Y129" s="272"/>
      <c r="Z129" s="367">
        <v>0</v>
      </c>
      <c r="AA129" s="273"/>
      <c r="AB129" s="275">
        <f>F129*Z129</f>
        <v>0</v>
      </c>
      <c r="AC129" s="419"/>
      <c r="AD129" s="406"/>
      <c r="AE129" s="406"/>
      <c r="AF129" s="406"/>
      <c r="AG129" s="406"/>
      <c r="AH129" s="407"/>
      <c r="AJ129" s="420"/>
      <c r="AK129" s="420"/>
      <c r="AL129" s="420"/>
      <c r="AR129" s="400"/>
      <c r="AS129" s="400"/>
    </row>
    <row r="130" spans="1:45" ht="15" customHeight="1" thickBot="1" x14ac:dyDescent="0.3">
      <c r="A130" s="147"/>
      <c r="B130" s="184"/>
      <c r="C130" s="137" t="s">
        <v>48</v>
      </c>
      <c r="D130" s="94"/>
      <c r="E130" s="54">
        <v>81</v>
      </c>
      <c r="F130" s="49"/>
      <c r="G130" s="24"/>
      <c r="I130" s="46">
        <v>81</v>
      </c>
      <c r="J130" s="237"/>
      <c r="K130" s="237"/>
      <c r="L130" s="257"/>
      <c r="M130" s="46"/>
      <c r="N130" s="24"/>
      <c r="O130" s="172"/>
      <c r="P130" s="53" t="str">
        <f>IF(ABS(F130-SUM(F114:F114,F116:F117,F120:F120,F122:F125,F127,F129:F129,L125))&gt;0.5,"ERROR","")</f>
        <v/>
      </c>
      <c r="R130" s="246"/>
      <c r="S130" s="246"/>
      <c r="X130" s="56">
        <v>81</v>
      </c>
      <c r="Y130" s="272"/>
      <c r="Z130" s="358"/>
      <c r="AA130" s="273"/>
      <c r="AB130" s="305">
        <f>SUM(AB114:AB129)+AO125</f>
        <v>0</v>
      </c>
      <c r="AC130" s="419"/>
      <c r="AD130" s="406"/>
      <c r="AE130" s="406"/>
      <c r="AF130" s="406"/>
      <c r="AG130" s="406"/>
      <c r="AH130" s="407"/>
      <c r="AJ130" s="420"/>
      <c r="AK130" s="420"/>
      <c r="AL130" s="420"/>
      <c r="AR130" s="400"/>
      <c r="AS130" s="400"/>
    </row>
    <row r="131" spans="1:45" ht="30" customHeight="1" thickTop="1" x14ac:dyDescent="0.25">
      <c r="A131" s="147"/>
      <c r="D131" s="101"/>
      <c r="E131" s="101"/>
      <c r="F131" s="5"/>
      <c r="G131" s="24"/>
      <c r="H131" s="1"/>
      <c r="I131" s="46"/>
      <c r="L131" s="257"/>
      <c r="M131" s="46"/>
      <c r="N131" s="174"/>
      <c r="O131" s="172"/>
      <c r="P131" s="70"/>
      <c r="R131" s="246"/>
      <c r="S131" s="246"/>
      <c r="X131" s="56"/>
      <c r="Y131" s="272"/>
      <c r="Z131" s="363"/>
      <c r="AA131" s="273"/>
      <c r="AB131" s="287"/>
      <c r="AC131" s="419"/>
      <c r="AD131" s="406"/>
      <c r="AE131" s="406"/>
      <c r="AF131" s="406"/>
      <c r="AG131" s="406"/>
      <c r="AH131" s="407"/>
      <c r="AJ131" s="420"/>
      <c r="AK131" s="420"/>
      <c r="AL131" s="420"/>
      <c r="AR131" s="400"/>
      <c r="AS131" s="400"/>
    </row>
    <row r="132" spans="1:45" ht="30" customHeight="1" x14ac:dyDescent="0.25">
      <c r="A132" s="147"/>
      <c r="B132" s="465" t="s">
        <v>49</v>
      </c>
      <c r="C132" s="466"/>
      <c r="D132" s="469" t="s">
        <v>220</v>
      </c>
      <c r="E132" s="103"/>
      <c r="F132" s="462" t="s">
        <v>46</v>
      </c>
      <c r="G132" s="459" t="s">
        <v>113</v>
      </c>
      <c r="I132" s="46"/>
      <c r="L132" s="257"/>
      <c r="M132" s="46"/>
      <c r="N132" s="24"/>
      <c r="O132" s="172"/>
      <c r="P132" s="459" t="s">
        <v>113</v>
      </c>
      <c r="Q132" s="459" t="s">
        <v>113</v>
      </c>
      <c r="R132" s="461" t="s">
        <v>407</v>
      </c>
      <c r="S132" s="461" t="s">
        <v>408</v>
      </c>
      <c r="X132" s="56"/>
      <c r="Y132" s="272"/>
      <c r="Z132" s="363"/>
      <c r="AA132" s="273"/>
      <c r="AB132" s="287"/>
      <c r="AC132" s="419"/>
      <c r="AD132" s="406"/>
      <c r="AE132" s="406"/>
      <c r="AF132" s="406"/>
      <c r="AG132" s="406"/>
      <c r="AH132" s="407"/>
      <c r="AJ132" s="420"/>
      <c r="AK132" s="420"/>
      <c r="AL132" s="420"/>
      <c r="AR132" s="400"/>
      <c r="AS132" s="400"/>
    </row>
    <row r="133" spans="1:45" ht="30" customHeight="1" x14ac:dyDescent="0.25">
      <c r="A133" s="147"/>
      <c r="B133" s="184"/>
      <c r="C133" s="10"/>
      <c r="D133" s="470"/>
      <c r="E133" s="104"/>
      <c r="F133" s="463"/>
      <c r="G133" s="460"/>
      <c r="I133" s="46"/>
      <c r="J133" s="237"/>
      <c r="K133" s="237"/>
      <c r="L133" s="257"/>
      <c r="M133" s="46"/>
      <c r="N133" s="24"/>
      <c r="O133" s="172"/>
      <c r="P133" s="460"/>
      <c r="Q133" s="460"/>
      <c r="R133" s="461"/>
      <c r="S133" s="461"/>
      <c r="X133" s="56"/>
      <c r="Y133" s="272"/>
      <c r="Z133" s="363"/>
      <c r="AA133" s="273"/>
      <c r="AB133" s="287"/>
      <c r="AC133" s="419"/>
      <c r="AD133" s="406"/>
      <c r="AE133" s="406"/>
      <c r="AF133" s="406"/>
      <c r="AG133" s="406"/>
      <c r="AH133" s="407"/>
      <c r="AJ133" s="420"/>
      <c r="AK133" s="420"/>
      <c r="AL133" s="420"/>
      <c r="AR133" s="400"/>
      <c r="AS133" s="400"/>
    </row>
    <row r="134" spans="1:45" ht="15" customHeight="1" x14ac:dyDescent="0.25">
      <c r="A134" s="147"/>
      <c r="B134" s="184"/>
      <c r="C134" s="37" t="s">
        <v>166</v>
      </c>
      <c r="D134" s="94"/>
      <c r="E134" s="55"/>
      <c r="F134" s="126"/>
      <c r="G134" s="24"/>
      <c r="I134" s="46"/>
      <c r="J134" s="223"/>
      <c r="K134" s="223"/>
      <c r="L134" s="257"/>
      <c r="M134" s="46"/>
      <c r="N134" s="24"/>
      <c r="O134" s="172"/>
      <c r="P134" s="32"/>
      <c r="R134" s="246"/>
      <c r="S134" s="246"/>
      <c r="X134" s="56"/>
      <c r="Y134" s="272"/>
      <c r="Z134" s="441"/>
      <c r="AA134" s="273"/>
      <c r="AB134" s="289"/>
      <c r="AC134" s="419"/>
      <c r="AD134" s="406"/>
      <c r="AE134" s="406"/>
      <c r="AF134" s="406"/>
      <c r="AG134" s="406"/>
      <c r="AH134" s="407"/>
      <c r="AJ134" s="420"/>
      <c r="AK134" s="420"/>
      <c r="AL134" s="420"/>
      <c r="AR134" s="400"/>
      <c r="AS134" s="400"/>
    </row>
    <row r="135" spans="1:45" ht="15" customHeight="1" x14ac:dyDescent="0.25">
      <c r="A135" s="147"/>
      <c r="B135" s="184"/>
      <c r="C135" s="22" t="s">
        <v>167</v>
      </c>
      <c r="D135" s="94"/>
      <c r="E135" s="46"/>
      <c r="F135" s="127"/>
      <c r="G135" s="24"/>
      <c r="I135" s="46"/>
      <c r="J135" s="223"/>
      <c r="K135" s="223"/>
      <c r="L135" s="257"/>
      <c r="M135" s="46"/>
      <c r="N135" s="24"/>
      <c r="O135" s="172"/>
      <c r="P135" s="32"/>
      <c r="R135" s="246"/>
      <c r="S135" s="246"/>
      <c r="X135" s="56"/>
      <c r="Y135" s="272"/>
      <c r="Z135" s="441"/>
      <c r="AA135" s="273"/>
      <c r="AB135" s="289"/>
      <c r="AC135" s="419"/>
      <c r="AD135" s="406"/>
      <c r="AE135" s="406"/>
      <c r="AF135" s="406"/>
      <c r="AG135" s="406"/>
      <c r="AH135" s="407"/>
      <c r="AJ135" s="420"/>
      <c r="AK135" s="420"/>
      <c r="AL135" s="420"/>
      <c r="AR135" s="400"/>
      <c r="AS135" s="400"/>
    </row>
    <row r="136" spans="1:45" ht="15" hidden="1" customHeight="1" x14ac:dyDescent="0.25">
      <c r="A136" s="147"/>
      <c r="B136" s="184"/>
      <c r="C136" s="81"/>
      <c r="D136" s="81"/>
      <c r="E136" s="46"/>
      <c r="F136" s="81"/>
      <c r="G136" s="208"/>
      <c r="H136" s="81"/>
      <c r="I136" s="46"/>
      <c r="J136" s="222"/>
      <c r="K136" s="222"/>
      <c r="L136" s="257"/>
      <c r="M136" s="46"/>
      <c r="N136" s="172"/>
      <c r="O136" s="172"/>
      <c r="P136" s="81"/>
      <c r="R136" s="246"/>
      <c r="S136" s="246"/>
      <c r="X136" s="56"/>
      <c r="Y136" s="272"/>
      <c r="Z136" s="441"/>
      <c r="AA136" s="273"/>
      <c r="AB136" s="289"/>
      <c r="AC136" s="419"/>
      <c r="AD136" s="406"/>
      <c r="AE136" s="406"/>
      <c r="AF136" s="406"/>
      <c r="AG136" s="406"/>
      <c r="AH136" s="407"/>
      <c r="AJ136" s="420"/>
      <c r="AK136" s="420"/>
      <c r="AL136" s="420"/>
      <c r="AR136" s="400"/>
      <c r="AS136" s="400"/>
    </row>
    <row r="137" spans="1:45" ht="15" customHeight="1" x14ac:dyDescent="0.25">
      <c r="A137" s="147"/>
      <c r="B137" s="184"/>
      <c r="C137" s="141" t="s">
        <v>158</v>
      </c>
      <c r="D137" s="94"/>
      <c r="E137" s="46"/>
      <c r="F137" s="127"/>
      <c r="G137" s="24"/>
      <c r="I137" s="46"/>
      <c r="J137" s="223"/>
      <c r="K137" s="223"/>
      <c r="L137" s="257"/>
      <c r="M137" s="46"/>
      <c r="N137" s="24"/>
      <c r="O137" s="172"/>
      <c r="P137" s="32"/>
      <c r="R137" s="246"/>
      <c r="S137" s="246"/>
      <c r="X137" s="56"/>
      <c r="Y137" s="272"/>
      <c r="Z137" s="441"/>
      <c r="AA137" s="273"/>
      <c r="AB137" s="289"/>
      <c r="AC137" s="419"/>
      <c r="AD137" s="406"/>
      <c r="AE137" s="406"/>
      <c r="AF137" s="406"/>
      <c r="AG137" s="406"/>
      <c r="AH137" s="407"/>
      <c r="AJ137" s="420"/>
      <c r="AK137" s="420"/>
      <c r="AL137" s="420"/>
      <c r="AR137" s="400"/>
      <c r="AS137" s="400"/>
    </row>
    <row r="138" spans="1:45" ht="15" customHeight="1" x14ac:dyDescent="0.25">
      <c r="A138" s="147"/>
      <c r="B138" s="184"/>
      <c r="C138" s="85" t="s">
        <v>159</v>
      </c>
      <c r="D138" s="94"/>
      <c r="E138" s="46"/>
      <c r="F138" s="127"/>
      <c r="G138" s="24"/>
      <c r="I138" s="46"/>
      <c r="J138" s="223"/>
      <c r="K138" s="223"/>
      <c r="L138" s="257"/>
      <c r="M138" s="46"/>
      <c r="N138" s="24"/>
      <c r="O138" s="172"/>
      <c r="P138" s="32"/>
      <c r="R138" s="246"/>
      <c r="S138" s="246"/>
      <c r="X138" s="56"/>
      <c r="Y138" s="272"/>
      <c r="Z138" s="441"/>
      <c r="AA138" s="273"/>
      <c r="AB138" s="289"/>
      <c r="AC138" s="419"/>
      <c r="AD138" s="406"/>
      <c r="AE138" s="406"/>
      <c r="AF138" s="406"/>
      <c r="AG138" s="406"/>
      <c r="AH138" s="407"/>
      <c r="AJ138" s="420"/>
      <c r="AK138" s="420"/>
      <c r="AL138" s="420"/>
      <c r="AR138" s="400"/>
      <c r="AS138" s="400"/>
    </row>
    <row r="139" spans="1:45" ht="15" customHeight="1" x14ac:dyDescent="0.25">
      <c r="A139" s="147"/>
      <c r="B139" s="184"/>
      <c r="C139" s="39" t="s">
        <v>160</v>
      </c>
      <c r="D139" s="94"/>
      <c r="E139" s="46"/>
      <c r="F139" s="127"/>
      <c r="G139" s="24"/>
      <c r="I139" s="46"/>
      <c r="J139" s="223"/>
      <c r="K139" s="223"/>
      <c r="L139" s="257"/>
      <c r="M139" s="46"/>
      <c r="N139" s="24"/>
      <c r="O139" s="172"/>
      <c r="P139" s="32"/>
      <c r="R139" s="246"/>
      <c r="S139" s="246"/>
      <c r="X139" s="56"/>
      <c r="Y139" s="272"/>
      <c r="Z139" s="441"/>
      <c r="AA139" s="273"/>
      <c r="AB139" s="289"/>
      <c r="AC139" s="419"/>
      <c r="AD139" s="406"/>
      <c r="AE139" s="406"/>
      <c r="AF139" s="406"/>
      <c r="AG139" s="406"/>
      <c r="AH139" s="407"/>
      <c r="AJ139" s="420"/>
      <c r="AK139" s="420"/>
      <c r="AL139" s="420"/>
      <c r="AR139" s="400"/>
      <c r="AS139" s="400"/>
    </row>
    <row r="140" spans="1:45" ht="15" customHeight="1" x14ac:dyDescent="0.25">
      <c r="A140" s="147"/>
      <c r="B140" s="184"/>
      <c r="C140" s="40" t="s">
        <v>132</v>
      </c>
      <c r="D140" s="92" t="s">
        <v>359</v>
      </c>
      <c r="E140" s="46">
        <v>83</v>
      </c>
      <c r="F140" s="244"/>
      <c r="G140" s="209" t="str">
        <f>IF(F140&gt;=0,"","ERROR")</f>
        <v/>
      </c>
      <c r="I140" s="46">
        <v>83</v>
      </c>
      <c r="J140" s="223"/>
      <c r="K140" s="223"/>
      <c r="L140" s="257"/>
      <c r="M140" s="46"/>
      <c r="N140" s="24"/>
      <c r="O140" s="172"/>
      <c r="P140" s="32"/>
      <c r="R140" s="251"/>
      <c r="S140" s="251"/>
      <c r="X140" s="56">
        <v>83</v>
      </c>
      <c r="Y140" s="272"/>
      <c r="Z140" s="434">
        <v>0.03</v>
      </c>
      <c r="AA140" s="273"/>
      <c r="AB140" s="275">
        <f>F140*Z140</f>
        <v>0</v>
      </c>
      <c r="AC140" s="419"/>
      <c r="AD140" s="406"/>
      <c r="AE140" s="406"/>
      <c r="AF140" s="406"/>
      <c r="AG140" s="406"/>
      <c r="AH140" s="407"/>
      <c r="AJ140" s="420"/>
      <c r="AK140" s="420"/>
      <c r="AL140" s="420"/>
      <c r="AR140" s="400"/>
      <c r="AS140" s="400"/>
    </row>
    <row r="141" spans="1:45" ht="15" customHeight="1" x14ac:dyDescent="0.25">
      <c r="A141" s="147"/>
      <c r="B141" s="184"/>
      <c r="C141" s="39" t="s">
        <v>161</v>
      </c>
      <c r="D141" s="94"/>
      <c r="E141" s="46"/>
      <c r="F141" s="123"/>
      <c r="G141" s="24"/>
      <c r="I141" s="46"/>
      <c r="J141" s="223"/>
      <c r="K141" s="223"/>
      <c r="L141" s="257"/>
      <c r="M141" s="46"/>
      <c r="N141" s="24"/>
      <c r="O141" s="172"/>
      <c r="P141" s="32"/>
      <c r="R141" s="246"/>
      <c r="S141" s="246"/>
      <c r="X141" s="56"/>
      <c r="Y141" s="272"/>
      <c r="Z141" s="441"/>
      <c r="AA141" s="273"/>
      <c r="AB141" s="289"/>
      <c r="AC141" s="419"/>
      <c r="AD141" s="406"/>
      <c r="AE141" s="406"/>
      <c r="AF141" s="406"/>
      <c r="AG141" s="406"/>
      <c r="AH141" s="407"/>
      <c r="AJ141" s="420"/>
      <c r="AK141" s="420"/>
      <c r="AL141" s="420"/>
      <c r="AR141" s="400"/>
      <c r="AS141" s="400"/>
    </row>
    <row r="142" spans="1:45" ht="24.9" customHeight="1" x14ac:dyDescent="0.25">
      <c r="A142" s="147"/>
      <c r="B142" s="184"/>
      <c r="C142" s="40" t="s">
        <v>133</v>
      </c>
      <c r="D142" s="92" t="s">
        <v>264</v>
      </c>
      <c r="E142" s="46">
        <v>84</v>
      </c>
      <c r="F142" s="244"/>
      <c r="G142" s="209" t="str">
        <f>IF(F142&gt;=0,"","ERROR")</f>
        <v/>
      </c>
      <c r="I142" s="46">
        <v>84</v>
      </c>
      <c r="J142" s="251"/>
      <c r="K142" s="251"/>
      <c r="L142" s="257"/>
      <c r="M142" s="46"/>
      <c r="N142" s="24"/>
      <c r="O142" s="172"/>
      <c r="P142" s="32"/>
      <c r="R142" s="246"/>
      <c r="S142" s="246"/>
      <c r="X142" s="56">
        <v>84</v>
      </c>
      <c r="Y142" s="272"/>
      <c r="Z142" s="434">
        <v>0.05</v>
      </c>
      <c r="AA142" s="273"/>
      <c r="AB142" s="275">
        <f>F142*Z142</f>
        <v>0</v>
      </c>
      <c r="AC142" s="419"/>
      <c r="AD142" s="406"/>
      <c r="AE142" s="406"/>
      <c r="AF142" s="406"/>
      <c r="AG142" s="406"/>
      <c r="AH142" s="407"/>
      <c r="AJ142" s="420"/>
      <c r="AK142" s="420"/>
      <c r="AL142" s="420"/>
      <c r="AM142" s="420"/>
      <c r="AN142" s="420"/>
      <c r="AO142" s="420"/>
      <c r="AR142" s="400"/>
      <c r="AS142" s="400"/>
    </row>
    <row r="143" spans="1:45" ht="15" customHeight="1" x14ac:dyDescent="0.25">
      <c r="A143" s="147"/>
      <c r="B143" s="184"/>
      <c r="C143" s="40" t="s">
        <v>132</v>
      </c>
      <c r="D143" s="92" t="s">
        <v>264</v>
      </c>
      <c r="E143" s="46">
        <v>85</v>
      </c>
      <c r="F143" s="244"/>
      <c r="G143" s="209" t="str">
        <f>IF(F143&gt;=0,"","ERROR")</f>
        <v/>
      </c>
      <c r="I143" s="46">
        <v>85</v>
      </c>
      <c r="J143" s="251"/>
      <c r="K143" s="251"/>
      <c r="L143" s="257"/>
      <c r="M143" s="46"/>
      <c r="N143" s="24"/>
      <c r="O143" s="172"/>
      <c r="P143" s="32"/>
      <c r="R143" s="246"/>
      <c r="S143" s="246"/>
      <c r="X143" s="56">
        <v>85</v>
      </c>
      <c r="Y143" s="272"/>
      <c r="Z143" s="434">
        <v>0.05</v>
      </c>
      <c r="AA143" s="273"/>
      <c r="AB143" s="275">
        <f>F143*Z143</f>
        <v>0</v>
      </c>
      <c r="AC143" s="419"/>
      <c r="AD143" s="406"/>
      <c r="AE143" s="406"/>
      <c r="AF143" s="406"/>
      <c r="AG143" s="406"/>
      <c r="AH143" s="407"/>
      <c r="AJ143" s="420"/>
      <c r="AK143" s="420"/>
      <c r="AL143" s="420"/>
      <c r="AM143" s="420"/>
      <c r="AN143" s="420"/>
      <c r="AO143" s="420"/>
      <c r="AR143" s="400"/>
      <c r="AS143" s="400"/>
    </row>
    <row r="144" spans="1:45" ht="15" customHeight="1" x14ac:dyDescent="0.25">
      <c r="A144" s="147"/>
      <c r="B144" s="184"/>
      <c r="C144" s="85" t="s">
        <v>162</v>
      </c>
      <c r="D144" s="94"/>
      <c r="E144" s="46"/>
      <c r="F144" s="123"/>
      <c r="G144" s="24"/>
      <c r="I144" s="46"/>
      <c r="J144" s="251"/>
      <c r="K144" s="251"/>
      <c r="L144" s="257"/>
      <c r="M144" s="46"/>
      <c r="N144" s="24"/>
      <c r="O144" s="172"/>
      <c r="P144" s="32"/>
      <c r="R144" s="246"/>
      <c r="S144" s="246"/>
      <c r="X144" s="56"/>
      <c r="Y144" s="272"/>
      <c r="Z144" s="441"/>
      <c r="AA144" s="273"/>
      <c r="AB144" s="289"/>
      <c r="AC144" s="419"/>
      <c r="AD144" s="406"/>
      <c r="AE144" s="406"/>
      <c r="AF144" s="406"/>
      <c r="AG144" s="406"/>
      <c r="AH144" s="407"/>
      <c r="AJ144" s="420"/>
      <c r="AK144" s="420"/>
      <c r="AL144" s="420"/>
      <c r="AM144" s="420"/>
      <c r="AN144" s="420"/>
      <c r="AO144" s="420"/>
      <c r="AR144" s="400"/>
      <c r="AS144" s="400"/>
    </row>
    <row r="145" spans="1:45" ht="15" customHeight="1" x14ac:dyDescent="0.25">
      <c r="A145" s="147"/>
      <c r="B145" s="184"/>
      <c r="C145" s="39" t="s">
        <v>160</v>
      </c>
      <c r="D145" s="94"/>
      <c r="E145" s="46"/>
      <c r="F145" s="128"/>
      <c r="G145" s="24"/>
      <c r="I145" s="46"/>
      <c r="J145" s="251"/>
      <c r="K145" s="251"/>
      <c r="L145" s="257"/>
      <c r="M145" s="46"/>
      <c r="N145" s="24"/>
      <c r="O145" s="172"/>
      <c r="P145" s="32"/>
      <c r="R145" s="246"/>
      <c r="S145" s="246"/>
      <c r="X145" s="56"/>
      <c r="Y145" s="272"/>
      <c r="Z145" s="441"/>
      <c r="AA145" s="273"/>
      <c r="AB145" s="289"/>
      <c r="AC145" s="419"/>
      <c r="AD145" s="406"/>
      <c r="AE145" s="406"/>
      <c r="AF145" s="406"/>
      <c r="AG145" s="406"/>
      <c r="AH145" s="407"/>
      <c r="AJ145" s="420"/>
      <c r="AK145" s="420"/>
      <c r="AL145" s="420"/>
      <c r="AM145" s="420"/>
      <c r="AN145" s="420"/>
      <c r="AO145" s="420"/>
      <c r="AR145" s="400"/>
      <c r="AS145" s="400"/>
    </row>
    <row r="146" spans="1:45" ht="15" customHeight="1" x14ac:dyDescent="0.25">
      <c r="A146" s="147"/>
      <c r="B146" s="184"/>
      <c r="C146" s="40" t="s">
        <v>132</v>
      </c>
      <c r="D146" s="92" t="s">
        <v>359</v>
      </c>
      <c r="E146" s="46">
        <v>87</v>
      </c>
      <c r="F146" s="244"/>
      <c r="G146" s="209" t="str">
        <f>IF(F146&gt;=0,"","ERROR")</f>
        <v/>
      </c>
      <c r="I146" s="46">
        <v>87</v>
      </c>
      <c r="J146" s="251"/>
      <c r="K146" s="251"/>
      <c r="L146" s="257"/>
      <c r="M146" s="46"/>
      <c r="N146" s="24"/>
      <c r="O146" s="172"/>
      <c r="P146" s="32"/>
      <c r="R146" s="246"/>
      <c r="S146" s="249"/>
      <c r="X146" s="56">
        <v>87</v>
      </c>
      <c r="Y146" s="272"/>
      <c r="Z146" s="434">
        <v>0.03</v>
      </c>
      <c r="AA146" s="273"/>
      <c r="AB146" s="275">
        <f>F146*Z146</f>
        <v>0</v>
      </c>
      <c r="AC146" s="419"/>
      <c r="AD146" s="406"/>
      <c r="AE146" s="406"/>
      <c r="AF146" s="406"/>
      <c r="AG146" s="406"/>
      <c r="AH146" s="407"/>
      <c r="AJ146" s="420"/>
      <c r="AK146" s="420"/>
      <c r="AL146" s="420"/>
      <c r="AM146" s="420"/>
      <c r="AN146" s="420"/>
      <c r="AO146" s="420"/>
      <c r="AR146" s="400"/>
      <c r="AS146" s="400"/>
    </row>
    <row r="147" spans="1:45" ht="15" customHeight="1" x14ac:dyDescent="0.25">
      <c r="A147" s="147"/>
      <c r="B147" s="184"/>
      <c r="C147" s="39" t="s">
        <v>161</v>
      </c>
      <c r="D147" s="94"/>
      <c r="E147" s="46"/>
      <c r="F147" s="123"/>
      <c r="G147" s="24"/>
      <c r="I147" s="46"/>
      <c r="J147" s="254"/>
      <c r="K147" s="254"/>
      <c r="L147" s="257"/>
      <c r="M147" s="46"/>
      <c r="N147" s="24"/>
      <c r="O147" s="172"/>
      <c r="P147" s="32"/>
      <c r="R147" s="246"/>
      <c r="S147" s="246"/>
      <c r="X147" s="56"/>
      <c r="Y147" s="272"/>
      <c r="Z147" s="441"/>
      <c r="AA147" s="273"/>
      <c r="AB147" s="289"/>
      <c r="AC147" s="419"/>
      <c r="AD147" s="406"/>
      <c r="AE147" s="406"/>
      <c r="AF147" s="406"/>
      <c r="AG147" s="406"/>
      <c r="AH147" s="407"/>
      <c r="AJ147" s="420"/>
      <c r="AK147" s="420"/>
      <c r="AL147" s="420"/>
      <c r="AM147" s="420"/>
      <c r="AN147" s="420"/>
      <c r="AO147" s="420"/>
      <c r="AR147" s="400"/>
      <c r="AS147" s="400"/>
    </row>
    <row r="148" spans="1:45" ht="24.9" customHeight="1" x14ac:dyDescent="0.25">
      <c r="A148" s="147"/>
      <c r="B148" s="184"/>
      <c r="C148" s="40" t="s">
        <v>133</v>
      </c>
      <c r="D148" s="92" t="s">
        <v>264</v>
      </c>
      <c r="E148" s="46">
        <v>88</v>
      </c>
      <c r="F148" s="244"/>
      <c r="G148" s="209" t="str">
        <f>IF(F148&gt;=0,"","ERROR")</f>
        <v/>
      </c>
      <c r="I148" s="46">
        <v>88</v>
      </c>
      <c r="J148" s="254"/>
      <c r="K148" s="254"/>
      <c r="L148" s="257"/>
      <c r="M148" s="46"/>
      <c r="N148" s="24"/>
      <c r="O148" s="172"/>
      <c r="P148" s="32"/>
      <c r="R148" s="246"/>
      <c r="S148" s="246"/>
      <c r="X148" s="56">
        <v>88</v>
      </c>
      <c r="Y148" s="272"/>
      <c r="Z148" s="434">
        <v>0.05</v>
      </c>
      <c r="AA148" s="273"/>
      <c r="AB148" s="275">
        <f>F148*Z148</f>
        <v>0</v>
      </c>
      <c r="AC148" s="419"/>
      <c r="AD148" s="406"/>
      <c r="AE148" s="406"/>
      <c r="AF148" s="406"/>
      <c r="AG148" s="406"/>
      <c r="AH148" s="407"/>
      <c r="AJ148" s="420"/>
      <c r="AK148" s="420"/>
      <c r="AL148" s="420"/>
      <c r="AM148" s="420"/>
      <c r="AN148" s="420"/>
      <c r="AO148" s="420"/>
      <c r="AR148" s="400"/>
      <c r="AS148" s="400"/>
    </row>
    <row r="149" spans="1:45" ht="15" customHeight="1" x14ac:dyDescent="0.25">
      <c r="A149" s="147"/>
      <c r="B149" s="184"/>
      <c r="C149" s="40" t="s">
        <v>132</v>
      </c>
      <c r="D149" s="92" t="s">
        <v>264</v>
      </c>
      <c r="E149" s="46">
        <v>89</v>
      </c>
      <c r="F149" s="244"/>
      <c r="G149" s="209" t="str">
        <f>IF(F149&gt;=0,"","ERROR")</f>
        <v/>
      </c>
      <c r="I149" s="46">
        <v>89</v>
      </c>
      <c r="J149" s="254"/>
      <c r="K149" s="254"/>
      <c r="L149" s="257"/>
      <c r="M149" s="46"/>
      <c r="N149" s="24"/>
      <c r="O149" s="172"/>
      <c r="P149" s="32"/>
      <c r="R149" s="246"/>
      <c r="S149" s="246"/>
      <c r="X149" s="56">
        <v>89</v>
      </c>
      <c r="Y149" s="272"/>
      <c r="Z149" s="434">
        <v>0.05</v>
      </c>
      <c r="AA149" s="273"/>
      <c r="AB149" s="275">
        <f>F149*Z149</f>
        <v>0</v>
      </c>
      <c r="AC149" s="419"/>
      <c r="AD149" s="406"/>
      <c r="AE149" s="406"/>
      <c r="AF149" s="406"/>
      <c r="AG149" s="406"/>
      <c r="AH149" s="407"/>
      <c r="AJ149" s="420"/>
      <c r="AK149" s="420"/>
      <c r="AL149" s="420"/>
      <c r="AR149" s="400"/>
      <c r="AS149" s="400"/>
    </row>
    <row r="150" spans="1:45" ht="15" customHeight="1" x14ac:dyDescent="0.25">
      <c r="A150" s="147"/>
      <c r="B150" s="184"/>
      <c r="C150" s="85" t="s">
        <v>47</v>
      </c>
      <c r="D150" s="92" t="s">
        <v>265</v>
      </c>
      <c r="E150" s="46">
        <v>90</v>
      </c>
      <c r="F150" s="244"/>
      <c r="G150" s="209" t="str">
        <f>IF(F150&gt;=0,"","ERROR")</f>
        <v/>
      </c>
      <c r="I150" s="46">
        <v>90</v>
      </c>
      <c r="J150" s="254"/>
      <c r="K150" s="254"/>
      <c r="L150" s="257"/>
      <c r="M150" s="46"/>
      <c r="N150" s="24"/>
      <c r="O150" s="172"/>
      <c r="P150" s="32"/>
      <c r="X150" s="56">
        <v>90</v>
      </c>
      <c r="Y150" s="272"/>
      <c r="Z150" s="434">
        <v>0.1</v>
      </c>
      <c r="AA150" s="273"/>
      <c r="AB150" s="275">
        <f>F150*Z150</f>
        <v>0</v>
      </c>
      <c r="AC150" s="419"/>
      <c r="AD150" s="406"/>
      <c r="AE150" s="406"/>
      <c r="AF150" s="406"/>
      <c r="AG150" s="406"/>
      <c r="AH150" s="407"/>
      <c r="AJ150" s="420"/>
      <c r="AK150" s="420"/>
      <c r="AL150" s="420"/>
      <c r="AR150" s="400"/>
      <c r="AS150" s="400"/>
    </row>
    <row r="151" spans="1:45" ht="39.9" customHeight="1" x14ac:dyDescent="0.25">
      <c r="A151" s="186"/>
      <c r="B151" s="184"/>
      <c r="C151" s="141" t="s">
        <v>110</v>
      </c>
      <c r="D151" s="92" t="s">
        <v>265</v>
      </c>
      <c r="E151" s="46">
        <v>91</v>
      </c>
      <c r="F151" s="244"/>
      <c r="G151" s="209" t="str">
        <f>IF(F151&gt;=0,"","ERROR")</f>
        <v/>
      </c>
      <c r="I151" s="46">
        <v>91</v>
      </c>
      <c r="J151" s="231" t="s">
        <v>383</v>
      </c>
      <c r="K151" s="97" t="s">
        <v>410</v>
      </c>
      <c r="L151" s="256"/>
      <c r="M151" s="46"/>
      <c r="N151" s="24"/>
      <c r="O151" s="172"/>
      <c r="P151" s="32"/>
      <c r="R151" s="53" t="str">
        <f>IF(COUNT(F140,F142:F143,F146,F148:F151,L151)=0,"",IF(COUNT(L151)&gt;0,IF(COUNT(F140,F142:F143,F146,F148:F151)=0,"","ERROR"),IF(COUNT(F140,F142:F143,F146,F148:F151)=8,"","ERROR")))</f>
        <v/>
      </c>
      <c r="S151" s="53" t="str">
        <f>IF(COUNT(F140,F142:F143,F146,F148:F151,L151)=0,"",IF(COUNT(L151)&gt;0,"facilitation applied","No facilitation applied"))</f>
        <v/>
      </c>
      <c r="X151" s="56">
        <v>91</v>
      </c>
      <c r="Y151" s="272"/>
      <c r="Z151" s="434">
        <v>0.1</v>
      </c>
      <c r="AA151" s="273"/>
      <c r="AB151" s="275">
        <f>F151*Z151</f>
        <v>0</v>
      </c>
      <c r="AC151" s="419"/>
      <c r="AD151" s="406"/>
      <c r="AE151" s="406"/>
      <c r="AF151" s="406"/>
      <c r="AG151" s="406"/>
      <c r="AH151" s="407"/>
      <c r="AJ151" s="420"/>
      <c r="AK151" s="420"/>
      <c r="AL151" s="420"/>
      <c r="AM151" s="435">
        <v>0.1</v>
      </c>
      <c r="AN151" s="419"/>
      <c r="AO151" s="442">
        <f>L151*AM151</f>
        <v>0</v>
      </c>
      <c r="AR151" s="400"/>
      <c r="AS151" s="400"/>
    </row>
    <row r="152" spans="1:45" s="28" customFormat="1" ht="15" hidden="1" customHeight="1" x14ac:dyDescent="0.25">
      <c r="A152" s="186"/>
      <c r="B152" s="184"/>
      <c r="C152" s="81"/>
      <c r="D152" s="81"/>
      <c r="E152" s="46"/>
      <c r="F152" s="81"/>
      <c r="G152" s="208"/>
      <c r="H152" s="81"/>
      <c r="I152" s="46"/>
      <c r="J152" s="222"/>
      <c r="K152" s="222"/>
      <c r="L152" s="222"/>
      <c r="M152" s="46"/>
      <c r="N152" s="191"/>
      <c r="O152" s="192"/>
      <c r="P152" s="32"/>
      <c r="R152" s="246"/>
      <c r="S152" s="246"/>
      <c r="T152" s="401"/>
      <c r="X152" s="56"/>
      <c r="Y152" s="272"/>
      <c r="Z152" s="441"/>
      <c r="AA152" s="273"/>
      <c r="AB152" s="289"/>
      <c r="AC152" s="419"/>
      <c r="AD152" s="406"/>
      <c r="AE152" s="406"/>
      <c r="AF152" s="406"/>
      <c r="AG152" s="406"/>
      <c r="AH152" s="407"/>
      <c r="AI152" s="407"/>
      <c r="AJ152" s="420"/>
      <c r="AK152" s="420"/>
      <c r="AL152" s="420"/>
      <c r="AM152" s="418"/>
      <c r="AN152" s="418"/>
      <c r="AO152" s="418"/>
      <c r="AR152" s="400"/>
      <c r="AS152" s="400"/>
    </row>
    <row r="153" spans="1:45" ht="15" customHeight="1" x14ac:dyDescent="0.25">
      <c r="A153" s="147"/>
      <c r="B153" s="184"/>
      <c r="C153" s="22" t="s">
        <v>168</v>
      </c>
      <c r="D153" s="94"/>
      <c r="E153" s="46"/>
      <c r="F153" s="123"/>
      <c r="G153" s="24"/>
      <c r="I153" s="46"/>
      <c r="J153" s="223"/>
      <c r="K153" s="223"/>
      <c r="L153" s="257"/>
      <c r="M153" s="46"/>
      <c r="N153" s="24"/>
      <c r="O153" s="172"/>
      <c r="P153" s="32"/>
      <c r="R153" s="246"/>
      <c r="S153" s="246"/>
      <c r="X153" s="56"/>
      <c r="Y153" s="272"/>
      <c r="Z153" s="441"/>
      <c r="AA153" s="273"/>
      <c r="AB153" s="289"/>
      <c r="AC153" s="419"/>
      <c r="AD153" s="406"/>
      <c r="AE153" s="406"/>
      <c r="AF153" s="406"/>
      <c r="AG153" s="406"/>
      <c r="AH153" s="407"/>
      <c r="AJ153" s="420"/>
      <c r="AK153" s="420"/>
      <c r="AL153" s="420"/>
      <c r="AR153" s="400"/>
      <c r="AS153" s="400"/>
    </row>
    <row r="154" spans="1:45" ht="15" customHeight="1" x14ac:dyDescent="0.25">
      <c r="A154" s="147"/>
      <c r="B154" s="184"/>
      <c r="C154" s="125" t="s">
        <v>169</v>
      </c>
      <c r="D154" s="94"/>
      <c r="E154" s="46"/>
      <c r="F154" s="127"/>
      <c r="G154" s="24"/>
      <c r="I154" s="46"/>
      <c r="J154" s="223"/>
      <c r="K154" s="223"/>
      <c r="L154" s="257"/>
      <c r="M154" s="46"/>
      <c r="N154" s="24"/>
      <c r="O154" s="172"/>
      <c r="P154" s="32"/>
      <c r="R154" s="246"/>
      <c r="S154" s="246"/>
      <c r="X154" s="56"/>
      <c r="Y154" s="272"/>
      <c r="Z154" s="441"/>
      <c r="AA154" s="273"/>
      <c r="AB154" s="289"/>
      <c r="AC154" s="419"/>
      <c r="AD154" s="406"/>
      <c r="AE154" s="406"/>
      <c r="AF154" s="406"/>
      <c r="AG154" s="406"/>
      <c r="AH154" s="407"/>
      <c r="AJ154" s="420"/>
      <c r="AK154" s="420"/>
      <c r="AL154" s="420"/>
      <c r="AR154" s="400"/>
      <c r="AS154" s="400"/>
    </row>
    <row r="155" spans="1:45" ht="15" hidden="1" customHeight="1" x14ac:dyDescent="0.25">
      <c r="A155" s="147"/>
      <c r="B155" s="184"/>
      <c r="C155" s="81"/>
      <c r="D155" s="81"/>
      <c r="E155" s="46"/>
      <c r="F155" s="81"/>
      <c r="G155" s="208"/>
      <c r="H155" s="81"/>
      <c r="I155" s="46"/>
      <c r="J155" s="222"/>
      <c r="K155" s="222"/>
      <c r="L155" s="257"/>
      <c r="M155" s="46"/>
      <c r="N155" s="172"/>
      <c r="O155" s="172"/>
      <c r="P155" s="81"/>
      <c r="R155" s="246"/>
      <c r="S155" s="246"/>
      <c r="X155" s="56"/>
      <c r="Y155" s="272"/>
      <c r="Z155" s="441"/>
      <c r="AA155" s="273"/>
      <c r="AB155" s="289"/>
      <c r="AC155" s="419"/>
      <c r="AD155" s="406"/>
      <c r="AE155" s="406"/>
      <c r="AF155" s="406"/>
      <c r="AG155" s="406"/>
      <c r="AH155" s="407"/>
      <c r="AJ155" s="420"/>
      <c r="AK155" s="420"/>
      <c r="AL155" s="420"/>
      <c r="AR155" s="400"/>
      <c r="AS155" s="400"/>
    </row>
    <row r="156" spans="1:45" ht="15" customHeight="1" x14ac:dyDescent="0.25">
      <c r="A156" s="147"/>
      <c r="B156" s="184"/>
      <c r="C156" s="85" t="s">
        <v>170</v>
      </c>
      <c r="D156" s="94"/>
      <c r="E156" s="46"/>
      <c r="F156" s="127"/>
      <c r="G156" s="24"/>
      <c r="I156" s="46"/>
      <c r="J156" s="223"/>
      <c r="K156" s="223"/>
      <c r="L156" s="257"/>
      <c r="M156" s="46"/>
      <c r="N156" s="24"/>
      <c r="O156" s="172"/>
      <c r="P156" s="32"/>
      <c r="R156" s="246"/>
      <c r="S156" s="246"/>
      <c r="X156" s="56"/>
      <c r="Y156" s="272"/>
      <c r="Z156" s="441"/>
      <c r="AA156" s="273"/>
      <c r="AB156" s="289"/>
      <c r="AC156" s="419"/>
      <c r="AD156" s="406"/>
      <c r="AE156" s="406"/>
      <c r="AF156" s="406"/>
      <c r="AG156" s="406"/>
      <c r="AH156" s="407"/>
      <c r="AJ156" s="420"/>
      <c r="AK156" s="420"/>
      <c r="AL156" s="420"/>
      <c r="AR156" s="400"/>
      <c r="AS156" s="400"/>
    </row>
    <row r="157" spans="1:45" ht="15" customHeight="1" x14ac:dyDescent="0.25">
      <c r="A157" s="147"/>
      <c r="B157" s="184"/>
      <c r="C157" s="39" t="s">
        <v>132</v>
      </c>
      <c r="D157" s="92" t="s">
        <v>359</v>
      </c>
      <c r="E157" s="46">
        <v>518</v>
      </c>
      <c r="F157" s="244"/>
      <c r="G157" s="209" t="str">
        <f>IF(F157&gt;=0,"","ERROR")</f>
        <v/>
      </c>
      <c r="I157" s="46">
        <v>518</v>
      </c>
      <c r="J157" s="223"/>
      <c r="K157" s="223"/>
      <c r="L157" s="257"/>
      <c r="M157" s="46"/>
      <c r="N157" s="24"/>
      <c r="O157" s="172"/>
      <c r="P157" s="32"/>
      <c r="R157" s="251"/>
      <c r="S157" s="251"/>
      <c r="X157" s="56">
        <v>518</v>
      </c>
      <c r="Y157" s="272"/>
      <c r="Z157" s="434">
        <v>0.03</v>
      </c>
      <c r="AA157" s="273"/>
      <c r="AB157" s="275">
        <f>F157*Z157</f>
        <v>0</v>
      </c>
      <c r="AC157" s="419"/>
      <c r="AD157" s="406"/>
      <c r="AE157" s="406"/>
      <c r="AF157" s="406"/>
      <c r="AG157" s="406"/>
      <c r="AH157" s="407"/>
      <c r="AJ157" s="420"/>
      <c r="AK157" s="420"/>
      <c r="AL157" s="420"/>
      <c r="AR157" s="400"/>
      <c r="AS157" s="400"/>
    </row>
    <row r="158" spans="1:45" s="2" customFormat="1" ht="15" customHeight="1" x14ac:dyDescent="0.25">
      <c r="A158" s="187"/>
      <c r="B158" s="184"/>
      <c r="C158" s="85" t="s">
        <v>171</v>
      </c>
      <c r="D158" s="94"/>
      <c r="E158" s="46"/>
      <c r="F158" s="123"/>
      <c r="G158" s="24"/>
      <c r="I158" s="46"/>
      <c r="J158" s="223"/>
      <c r="K158" s="223"/>
      <c r="L158" s="257"/>
      <c r="M158" s="46"/>
      <c r="N158" s="24"/>
      <c r="O158" s="172"/>
      <c r="P158" s="32"/>
      <c r="Q158" s="1"/>
      <c r="R158" s="246"/>
      <c r="S158" s="246"/>
      <c r="T158" s="405"/>
      <c r="X158" s="56"/>
      <c r="Y158" s="272"/>
      <c r="Z158" s="443"/>
      <c r="AA158" s="283"/>
      <c r="AB158" s="306"/>
      <c r="AC158" s="285"/>
      <c r="AD158" s="414"/>
      <c r="AE158" s="414"/>
      <c r="AF158" s="414"/>
      <c r="AG158" s="414"/>
      <c r="AH158" s="415"/>
      <c r="AI158" s="415"/>
      <c r="AJ158" s="423"/>
      <c r="AK158" s="423"/>
      <c r="AL158" s="423"/>
      <c r="AM158" s="421"/>
      <c r="AN158" s="421"/>
      <c r="AO158" s="421"/>
      <c r="AR158" s="400"/>
      <c r="AS158" s="400"/>
    </row>
    <row r="159" spans="1:45" ht="39.9" customHeight="1" x14ac:dyDescent="0.25">
      <c r="A159" s="147"/>
      <c r="B159" s="184"/>
      <c r="C159" s="39" t="s">
        <v>133</v>
      </c>
      <c r="D159" s="92" t="s">
        <v>266</v>
      </c>
      <c r="E159" s="46">
        <v>519</v>
      </c>
      <c r="F159" s="244"/>
      <c r="G159" s="209" t="str">
        <f>IF(F159&gt;=0,"","ERROR")</f>
        <v/>
      </c>
      <c r="I159" s="46">
        <v>519</v>
      </c>
      <c r="J159" s="251"/>
      <c r="K159" s="251"/>
      <c r="L159" s="257"/>
      <c r="M159" s="46"/>
      <c r="N159" s="24"/>
      <c r="O159" s="172"/>
      <c r="P159" s="32"/>
      <c r="R159" s="246"/>
      <c r="S159" s="246"/>
      <c r="X159" s="56">
        <v>519</v>
      </c>
      <c r="Y159" s="272"/>
      <c r="Z159" s="434">
        <v>0.05</v>
      </c>
      <c r="AA159" s="273"/>
      <c r="AB159" s="275">
        <f>F159*Z159</f>
        <v>0</v>
      </c>
      <c r="AC159" s="419"/>
      <c r="AD159" s="406"/>
      <c r="AE159" s="406"/>
      <c r="AF159" s="406"/>
      <c r="AG159" s="406"/>
      <c r="AH159" s="407"/>
      <c r="AJ159" s="420"/>
      <c r="AK159" s="420"/>
      <c r="AL159" s="420"/>
      <c r="AM159" s="420"/>
      <c r="AN159" s="420"/>
      <c r="AO159" s="420"/>
      <c r="AR159" s="400"/>
      <c r="AS159" s="400"/>
    </row>
    <row r="160" spans="1:45" ht="15" customHeight="1" x14ac:dyDescent="0.25">
      <c r="A160" s="147"/>
      <c r="B160" s="184"/>
      <c r="C160" s="39" t="s">
        <v>132</v>
      </c>
      <c r="D160" s="92" t="s">
        <v>266</v>
      </c>
      <c r="E160" s="46">
        <v>520</v>
      </c>
      <c r="F160" s="244"/>
      <c r="G160" s="209" t="str">
        <f>IF(F160&gt;=0,"","ERROR")</f>
        <v/>
      </c>
      <c r="I160" s="46">
        <v>520</v>
      </c>
      <c r="J160" s="223"/>
      <c r="K160" s="223"/>
      <c r="L160" s="257"/>
      <c r="M160" s="46"/>
      <c r="N160" s="24"/>
      <c r="O160" s="172"/>
      <c r="P160" s="32"/>
      <c r="R160" s="246"/>
      <c r="S160" s="246"/>
      <c r="X160" s="56">
        <v>520</v>
      </c>
      <c r="Y160" s="272"/>
      <c r="Z160" s="434">
        <v>0.05</v>
      </c>
      <c r="AA160" s="273"/>
      <c r="AB160" s="275">
        <f>F160*Z160</f>
        <v>0</v>
      </c>
      <c r="AC160" s="419"/>
      <c r="AD160" s="406"/>
      <c r="AE160" s="406"/>
      <c r="AF160" s="406"/>
      <c r="AG160" s="406"/>
      <c r="AH160" s="407"/>
      <c r="AJ160" s="420"/>
      <c r="AK160" s="420"/>
      <c r="AL160" s="420"/>
      <c r="AR160" s="400"/>
      <c r="AS160" s="400"/>
    </row>
    <row r="161" spans="1:45" ht="39.9" customHeight="1" x14ac:dyDescent="0.25">
      <c r="A161" s="147"/>
      <c r="B161" s="184"/>
      <c r="C161" s="85" t="s">
        <v>110</v>
      </c>
      <c r="D161" s="92" t="s">
        <v>267</v>
      </c>
      <c r="E161" s="46">
        <v>96</v>
      </c>
      <c r="F161" s="244"/>
      <c r="G161" s="209" t="str">
        <f>IF(F161&gt;=0,"","ERROR")</f>
        <v/>
      </c>
      <c r="I161" s="46">
        <v>96</v>
      </c>
      <c r="J161" s="231" t="s">
        <v>384</v>
      </c>
      <c r="K161" s="97" t="s">
        <v>385</v>
      </c>
      <c r="L161" s="256"/>
      <c r="M161" s="46"/>
      <c r="N161" s="24"/>
      <c r="O161" s="172"/>
      <c r="P161" s="32"/>
      <c r="R161" s="53" t="str">
        <f>IF(COUNT(F157,F159:F161,L161)=0,"",IF(COUNT(L161)&gt;0,IF(COUNT(F157,F159:F161)=0,"","ERROR"),IF(COUNT(F157,F159:F161)=4,"","ERROR")))</f>
        <v/>
      </c>
      <c r="S161" s="53" t="str">
        <f>IF(COUNT(F157,F159:F161,L161)=0,"",IF(COUNT(L161)&gt;0,"facilitation applied","No facilitation applied"))</f>
        <v/>
      </c>
      <c r="X161" s="56">
        <v>96</v>
      </c>
      <c r="Y161" s="272"/>
      <c r="Z161" s="434">
        <v>0.25</v>
      </c>
      <c r="AA161" s="273"/>
      <c r="AB161" s="275">
        <f>F161*Z161</f>
        <v>0</v>
      </c>
      <c r="AC161" s="419"/>
      <c r="AD161" s="406"/>
      <c r="AE161" s="406"/>
      <c r="AF161" s="406"/>
      <c r="AG161" s="406"/>
      <c r="AH161" s="407"/>
      <c r="AJ161" s="420"/>
      <c r="AK161" s="420"/>
      <c r="AL161" s="420"/>
      <c r="AM161" s="435">
        <v>0.25</v>
      </c>
      <c r="AN161" s="419"/>
      <c r="AO161" s="435">
        <f>L161*AM161</f>
        <v>0</v>
      </c>
      <c r="AR161" s="400"/>
      <c r="AS161" s="400"/>
    </row>
    <row r="162" spans="1:45" ht="15" hidden="1" customHeight="1" x14ac:dyDescent="0.25">
      <c r="A162" s="147"/>
      <c r="B162" s="184"/>
      <c r="C162" s="81"/>
      <c r="D162" s="81"/>
      <c r="E162" s="46"/>
      <c r="F162" s="81"/>
      <c r="G162" s="208"/>
      <c r="H162" s="81"/>
      <c r="I162" s="46"/>
      <c r="J162" s="222"/>
      <c r="K162" s="222"/>
      <c r="L162" s="222"/>
      <c r="M162" s="46"/>
      <c r="N162" s="172"/>
      <c r="O162" s="172"/>
      <c r="P162" s="81"/>
      <c r="R162" s="246"/>
      <c r="S162" s="246"/>
      <c r="X162" s="56"/>
      <c r="Y162" s="272"/>
      <c r="Z162" s="363"/>
      <c r="AA162" s="273"/>
      <c r="AB162" s="287"/>
      <c r="AC162" s="419"/>
      <c r="AD162" s="406"/>
      <c r="AE162" s="406"/>
      <c r="AF162" s="406"/>
      <c r="AG162" s="406"/>
      <c r="AH162" s="407"/>
      <c r="AJ162" s="420"/>
      <c r="AK162" s="420"/>
      <c r="AL162" s="420"/>
      <c r="AR162" s="400"/>
      <c r="AS162" s="400"/>
    </row>
    <row r="163" spans="1:45" ht="15" customHeight="1" x14ac:dyDescent="0.25">
      <c r="A163" s="147"/>
      <c r="B163" s="184"/>
      <c r="C163" s="125" t="s">
        <v>172</v>
      </c>
      <c r="D163" s="94"/>
      <c r="E163" s="46"/>
      <c r="F163" s="123"/>
      <c r="G163" s="24"/>
      <c r="I163" s="46"/>
      <c r="J163" s="223"/>
      <c r="K163" s="223"/>
      <c r="L163" s="257"/>
      <c r="M163" s="46"/>
      <c r="N163" s="24"/>
      <c r="O163" s="172"/>
      <c r="P163" s="32"/>
      <c r="R163" s="246"/>
      <c r="S163" s="246"/>
      <c r="X163" s="56"/>
      <c r="Y163" s="272"/>
      <c r="Z163" s="441"/>
      <c r="AA163" s="273"/>
      <c r="AB163" s="289"/>
      <c r="AC163" s="419"/>
      <c r="AD163" s="406"/>
      <c r="AE163" s="406"/>
      <c r="AF163" s="406"/>
      <c r="AG163" s="406"/>
      <c r="AH163" s="407"/>
      <c r="AJ163" s="420"/>
      <c r="AK163" s="420"/>
      <c r="AL163" s="420"/>
      <c r="AR163" s="400"/>
      <c r="AS163" s="400"/>
    </row>
    <row r="164" spans="1:45" ht="15" customHeight="1" x14ac:dyDescent="0.25">
      <c r="A164" s="147"/>
      <c r="B164" s="184"/>
      <c r="C164" s="85" t="s">
        <v>170</v>
      </c>
      <c r="D164" s="94"/>
      <c r="E164" s="46"/>
      <c r="F164" s="123"/>
      <c r="G164" s="24"/>
      <c r="I164" s="46"/>
      <c r="J164" s="223"/>
      <c r="K164" s="223"/>
      <c r="L164" s="257"/>
      <c r="M164" s="46"/>
      <c r="N164" s="24"/>
      <c r="O164" s="172"/>
      <c r="P164" s="32"/>
      <c r="R164" s="246"/>
      <c r="S164" s="246"/>
      <c r="X164" s="56"/>
      <c r="Y164" s="272"/>
      <c r="Z164" s="441"/>
      <c r="AA164" s="273"/>
      <c r="AB164" s="289"/>
      <c r="AC164" s="419"/>
      <c r="AD164" s="406"/>
      <c r="AE164" s="406"/>
      <c r="AF164" s="406"/>
      <c r="AG164" s="406"/>
      <c r="AH164" s="407"/>
      <c r="AJ164" s="420"/>
      <c r="AK164" s="420"/>
      <c r="AL164" s="420"/>
      <c r="AR164" s="400"/>
      <c r="AS164" s="400"/>
    </row>
    <row r="165" spans="1:45" ht="15" customHeight="1" x14ac:dyDescent="0.25">
      <c r="A165" s="147"/>
      <c r="B165" s="184"/>
      <c r="C165" s="39" t="s">
        <v>132</v>
      </c>
      <c r="D165" s="92" t="s">
        <v>359</v>
      </c>
      <c r="E165" s="46">
        <v>521</v>
      </c>
      <c r="F165" s="244"/>
      <c r="G165" s="209" t="str">
        <f>IF(F165&gt;=0,"","ERROR")</f>
        <v/>
      </c>
      <c r="I165" s="46">
        <v>521</v>
      </c>
      <c r="J165" s="223"/>
      <c r="K165" s="223"/>
      <c r="L165" s="257"/>
      <c r="M165" s="46"/>
      <c r="N165" s="24"/>
      <c r="O165" s="172"/>
      <c r="P165" s="32"/>
      <c r="R165" s="251"/>
      <c r="S165" s="251"/>
      <c r="X165" s="56">
        <v>521</v>
      </c>
      <c r="Y165" s="272"/>
      <c r="Z165" s="434">
        <v>0.03</v>
      </c>
      <c r="AA165" s="273"/>
      <c r="AB165" s="275">
        <f>F165*Z165</f>
        <v>0</v>
      </c>
      <c r="AC165" s="419"/>
      <c r="AD165" s="406"/>
      <c r="AE165" s="406"/>
      <c r="AF165" s="406"/>
      <c r="AG165" s="406"/>
      <c r="AH165" s="407"/>
      <c r="AJ165" s="420"/>
      <c r="AK165" s="420"/>
      <c r="AL165" s="420"/>
      <c r="AR165" s="400"/>
      <c r="AS165" s="400"/>
    </row>
    <row r="166" spans="1:45" ht="15" customHeight="1" x14ac:dyDescent="0.25">
      <c r="A166" s="187"/>
      <c r="B166" s="184"/>
      <c r="C166" s="85" t="s">
        <v>171</v>
      </c>
      <c r="D166" s="94"/>
      <c r="E166" s="46"/>
      <c r="F166" s="123"/>
      <c r="G166" s="24"/>
      <c r="I166" s="46"/>
      <c r="J166" s="223"/>
      <c r="K166" s="223"/>
      <c r="L166" s="257"/>
      <c r="M166" s="46"/>
      <c r="N166" s="24"/>
      <c r="O166" s="172"/>
      <c r="P166" s="32"/>
      <c r="R166" s="246"/>
      <c r="S166" s="246"/>
      <c r="X166" s="56"/>
      <c r="Y166" s="272"/>
      <c r="Z166" s="441"/>
      <c r="AA166" s="273"/>
      <c r="AB166" s="289"/>
      <c r="AC166" s="419"/>
      <c r="AD166" s="406"/>
      <c r="AE166" s="406"/>
      <c r="AF166" s="406"/>
      <c r="AG166" s="406"/>
      <c r="AH166" s="407"/>
      <c r="AJ166" s="420"/>
      <c r="AK166" s="420"/>
      <c r="AL166" s="420"/>
      <c r="AR166" s="400"/>
      <c r="AS166" s="400"/>
    </row>
    <row r="167" spans="1:45" ht="39.9" customHeight="1" x14ac:dyDescent="0.25">
      <c r="A167" s="147"/>
      <c r="B167" s="184"/>
      <c r="C167" s="39" t="s">
        <v>133</v>
      </c>
      <c r="D167" s="92" t="s">
        <v>266</v>
      </c>
      <c r="E167" s="46">
        <v>522</v>
      </c>
      <c r="F167" s="244"/>
      <c r="G167" s="209" t="str">
        <f>IF(F167&gt;=0,"","ERROR")</f>
        <v/>
      </c>
      <c r="I167" s="46">
        <v>522</v>
      </c>
      <c r="J167" s="251"/>
      <c r="K167" s="251"/>
      <c r="L167" s="257"/>
      <c r="M167" s="46"/>
      <c r="N167" s="24"/>
      <c r="O167" s="172"/>
      <c r="P167" s="32"/>
      <c r="R167" s="246"/>
      <c r="S167" s="246"/>
      <c r="X167" s="56">
        <v>522</v>
      </c>
      <c r="Y167" s="272"/>
      <c r="Z167" s="434">
        <v>0.05</v>
      </c>
      <c r="AA167" s="273"/>
      <c r="AB167" s="275">
        <f>F167*Z167</f>
        <v>0</v>
      </c>
      <c r="AC167" s="419"/>
      <c r="AD167" s="406"/>
      <c r="AE167" s="406"/>
      <c r="AF167" s="406"/>
      <c r="AG167" s="406"/>
      <c r="AH167" s="407"/>
      <c r="AJ167" s="420"/>
      <c r="AK167" s="420"/>
      <c r="AL167" s="420"/>
      <c r="AM167" s="420"/>
      <c r="AN167" s="420"/>
      <c r="AO167" s="420"/>
      <c r="AR167" s="400"/>
      <c r="AS167" s="400"/>
    </row>
    <row r="168" spans="1:45" ht="15" customHeight="1" x14ac:dyDescent="0.25">
      <c r="A168" s="147"/>
      <c r="B168" s="184"/>
      <c r="C168" s="39" t="s">
        <v>132</v>
      </c>
      <c r="D168" s="92" t="s">
        <v>266</v>
      </c>
      <c r="E168" s="46">
        <v>523</v>
      </c>
      <c r="F168" s="244"/>
      <c r="G168" s="209" t="str">
        <f>IF(F168&gt;=0,"","ERROR")</f>
        <v/>
      </c>
      <c r="I168" s="46">
        <v>523</v>
      </c>
      <c r="J168" s="223"/>
      <c r="K168" s="223"/>
      <c r="L168" s="257"/>
      <c r="M168" s="46"/>
      <c r="N168" s="24"/>
      <c r="O168" s="172"/>
      <c r="P168" s="32"/>
      <c r="R168" s="246"/>
      <c r="S168" s="246"/>
      <c r="X168" s="56">
        <v>523</v>
      </c>
      <c r="Y168" s="272"/>
      <c r="Z168" s="434">
        <v>0.05</v>
      </c>
      <c r="AA168" s="273"/>
      <c r="AB168" s="275">
        <f>F168*Z168</f>
        <v>0</v>
      </c>
      <c r="AC168" s="419"/>
      <c r="AD168" s="419"/>
      <c r="AE168" s="419"/>
      <c r="AF168" s="419"/>
      <c r="AG168" s="406"/>
      <c r="AH168" s="269"/>
      <c r="AJ168" s="12"/>
      <c r="AK168" s="12"/>
      <c r="AR168" s="400"/>
      <c r="AS168" s="400"/>
    </row>
    <row r="169" spans="1:45" ht="39.9" customHeight="1" x14ac:dyDescent="0.25">
      <c r="A169" s="147"/>
      <c r="B169" s="184"/>
      <c r="C169" s="85" t="s">
        <v>110</v>
      </c>
      <c r="D169" s="92" t="s">
        <v>267</v>
      </c>
      <c r="E169" s="46">
        <v>99</v>
      </c>
      <c r="F169" s="244"/>
      <c r="G169" s="209" t="str">
        <f>IF(F169&gt;=0,"","ERROR")</f>
        <v/>
      </c>
      <c r="I169" s="46">
        <v>99</v>
      </c>
      <c r="J169" s="231" t="s">
        <v>386</v>
      </c>
      <c r="K169" s="97" t="s">
        <v>387</v>
      </c>
      <c r="L169" s="256"/>
      <c r="M169" s="46"/>
      <c r="N169" s="24"/>
      <c r="O169" s="172"/>
      <c r="P169" s="32"/>
      <c r="R169" s="53" t="str">
        <f>IF(COUNT(F165,F167:F169,L169)=0,"",IF(COUNT(L169)&gt;0,IF(COUNT(F165,F167:F169)=0,"","ERROR"),IF(COUNT(F165,F167:F169)=4,"","ERROR")))</f>
        <v/>
      </c>
      <c r="S169" s="53" t="str">
        <f>IF(COUNT(F165,F167:F169,L169)=0,"",IF(COUNT(L169)&gt;0,"facilitation applied","No facilitation applied"))</f>
        <v/>
      </c>
      <c r="X169" s="56">
        <v>99</v>
      </c>
      <c r="Y169" s="272"/>
      <c r="Z169" s="434">
        <v>0.25</v>
      </c>
      <c r="AA169" s="273"/>
      <c r="AB169" s="275">
        <f>F169*Z169</f>
        <v>0</v>
      </c>
      <c r="AC169" s="419"/>
      <c r="AD169" s="419"/>
      <c r="AE169" s="419"/>
      <c r="AF169" s="419"/>
      <c r="AG169" s="406"/>
      <c r="AH169" s="269"/>
      <c r="AJ169" s="12"/>
      <c r="AK169" s="12"/>
      <c r="AM169" s="435">
        <v>0.25</v>
      </c>
      <c r="AN169" s="419"/>
      <c r="AO169" s="442">
        <f>L169*AM169</f>
        <v>0</v>
      </c>
      <c r="AR169" s="400"/>
      <c r="AS169" s="400"/>
    </row>
    <row r="170" spans="1:45" ht="15" customHeight="1" x14ac:dyDescent="0.25">
      <c r="A170" s="147"/>
      <c r="B170" s="184"/>
      <c r="C170" s="125" t="s">
        <v>173</v>
      </c>
      <c r="D170" s="94"/>
      <c r="E170" s="46"/>
      <c r="F170" s="123"/>
      <c r="G170" s="24"/>
      <c r="I170" s="46"/>
      <c r="J170" s="223"/>
      <c r="K170" s="223"/>
      <c r="L170" s="257"/>
      <c r="M170" s="46"/>
      <c r="N170" s="24"/>
      <c r="O170" s="172"/>
      <c r="P170" s="32"/>
      <c r="R170" s="246"/>
      <c r="S170" s="246"/>
      <c r="X170" s="56"/>
      <c r="Y170" s="272"/>
      <c r="Z170" s="441"/>
      <c r="AA170" s="273"/>
      <c r="AB170" s="289"/>
      <c r="AC170" s="419"/>
      <c r="AD170" s="419"/>
      <c r="AE170" s="419"/>
      <c r="AF170" s="419"/>
      <c r="AG170" s="406"/>
      <c r="AH170" s="269"/>
      <c r="AJ170" s="12"/>
      <c r="AK170" s="12"/>
      <c r="AR170" s="400"/>
      <c r="AS170" s="400"/>
    </row>
    <row r="171" spans="1:45" ht="15" hidden="1" customHeight="1" x14ac:dyDescent="0.25">
      <c r="A171" s="147"/>
      <c r="B171" s="184"/>
      <c r="C171" s="81"/>
      <c r="D171" s="81"/>
      <c r="E171" s="46"/>
      <c r="F171" s="81"/>
      <c r="G171" s="208"/>
      <c r="H171" s="81"/>
      <c r="I171" s="46"/>
      <c r="J171" s="222"/>
      <c r="K171" s="222"/>
      <c r="L171" s="257"/>
      <c r="M171" s="46"/>
      <c r="N171" s="172"/>
      <c r="O171" s="172"/>
      <c r="P171" s="81"/>
      <c r="R171" s="246"/>
      <c r="S171" s="246"/>
      <c r="X171" s="56"/>
      <c r="Y171" s="272"/>
      <c r="Z171" s="441"/>
      <c r="AA171" s="273"/>
      <c r="AB171" s="289"/>
      <c r="AC171" s="419"/>
      <c r="AD171" s="419"/>
      <c r="AE171" s="419"/>
      <c r="AF171" s="419"/>
      <c r="AG171" s="406"/>
      <c r="AH171" s="269"/>
      <c r="AJ171" s="12"/>
      <c r="AK171" s="12"/>
      <c r="AR171" s="400"/>
      <c r="AS171" s="400"/>
    </row>
    <row r="172" spans="1:45" ht="15" customHeight="1" x14ac:dyDescent="0.25">
      <c r="A172" s="147"/>
      <c r="B172" s="184"/>
      <c r="C172" s="85" t="s">
        <v>170</v>
      </c>
      <c r="D172" s="94"/>
      <c r="E172" s="46"/>
      <c r="F172" s="123"/>
      <c r="G172" s="24"/>
      <c r="I172" s="46"/>
      <c r="J172" s="223"/>
      <c r="K172" s="223"/>
      <c r="L172" s="257"/>
      <c r="M172" s="46"/>
      <c r="N172" s="24"/>
      <c r="O172" s="172"/>
      <c r="P172" s="32"/>
      <c r="R172" s="246"/>
      <c r="S172" s="246"/>
      <c r="X172" s="56"/>
      <c r="Y172" s="272"/>
      <c r="Z172" s="441"/>
      <c r="AA172" s="273"/>
      <c r="AB172" s="289"/>
      <c r="AC172" s="419"/>
      <c r="AD172" s="419"/>
      <c r="AE172" s="419"/>
      <c r="AF172" s="419"/>
      <c r="AG172" s="406"/>
      <c r="AH172" s="269"/>
      <c r="AJ172" s="12"/>
      <c r="AK172" s="12"/>
      <c r="AR172" s="400"/>
      <c r="AS172" s="400"/>
    </row>
    <row r="173" spans="1:45" ht="15" customHeight="1" x14ac:dyDescent="0.25">
      <c r="A173" s="147"/>
      <c r="B173" s="184"/>
      <c r="C173" s="39" t="s">
        <v>132</v>
      </c>
      <c r="D173" s="92" t="s">
        <v>359</v>
      </c>
      <c r="E173" s="46">
        <v>524</v>
      </c>
      <c r="F173" s="244"/>
      <c r="G173" s="209" t="str">
        <f>IF(F173&gt;=0,"","ERROR")</f>
        <v/>
      </c>
      <c r="I173" s="46">
        <v>524</v>
      </c>
      <c r="J173" s="223"/>
      <c r="K173" s="223"/>
      <c r="L173" s="257"/>
      <c r="M173" s="46"/>
      <c r="N173" s="24"/>
      <c r="O173" s="172"/>
      <c r="P173" s="32"/>
      <c r="R173" s="251"/>
      <c r="S173" s="251"/>
      <c r="X173" s="56">
        <v>524</v>
      </c>
      <c r="Y173" s="272"/>
      <c r="Z173" s="434">
        <v>0.03</v>
      </c>
      <c r="AA173" s="273"/>
      <c r="AB173" s="275">
        <f>F173*Z173</f>
        <v>0</v>
      </c>
      <c r="AC173" s="419"/>
      <c r="AD173" s="419"/>
      <c r="AE173" s="419"/>
      <c r="AF173" s="419"/>
      <c r="AG173" s="406"/>
      <c r="AH173" s="269"/>
      <c r="AJ173" s="12"/>
      <c r="AK173" s="12"/>
      <c r="AR173" s="400"/>
      <c r="AS173" s="400"/>
    </row>
    <row r="174" spans="1:45" ht="15" customHeight="1" x14ac:dyDescent="0.25">
      <c r="A174" s="187"/>
      <c r="B174" s="184"/>
      <c r="C174" s="85" t="s">
        <v>171</v>
      </c>
      <c r="D174" s="94"/>
      <c r="E174" s="46"/>
      <c r="F174" s="123"/>
      <c r="G174" s="24"/>
      <c r="I174" s="46"/>
      <c r="J174" s="223"/>
      <c r="K174" s="223"/>
      <c r="L174" s="257"/>
      <c r="M174" s="46"/>
      <c r="N174" s="24"/>
      <c r="O174" s="172"/>
      <c r="P174" s="32"/>
      <c r="R174" s="246"/>
      <c r="S174" s="246"/>
      <c r="X174" s="56"/>
      <c r="Y174" s="272"/>
      <c r="Z174" s="441"/>
      <c r="AA174" s="273"/>
      <c r="AB174" s="289"/>
      <c r="AC174" s="419"/>
      <c r="AD174" s="419"/>
      <c r="AE174" s="419"/>
      <c r="AF174" s="419"/>
      <c r="AG174" s="406"/>
      <c r="AH174" s="269"/>
      <c r="AJ174" s="12"/>
      <c r="AK174" s="12"/>
      <c r="AR174" s="400"/>
      <c r="AS174" s="400"/>
    </row>
    <row r="175" spans="1:45" ht="24.9" customHeight="1" x14ac:dyDescent="0.25">
      <c r="A175" s="147"/>
      <c r="B175" s="184"/>
      <c r="C175" s="39" t="s">
        <v>133</v>
      </c>
      <c r="D175" s="92" t="s">
        <v>266</v>
      </c>
      <c r="E175" s="46">
        <v>525</v>
      </c>
      <c r="F175" s="244"/>
      <c r="G175" s="209" t="str">
        <f>IF(F175&gt;=0,"","ERROR")</f>
        <v/>
      </c>
      <c r="I175" s="46">
        <v>525</v>
      </c>
      <c r="J175" s="251"/>
      <c r="K175" s="251"/>
      <c r="L175" s="257"/>
      <c r="M175" s="46"/>
      <c r="N175" s="24"/>
      <c r="O175" s="172"/>
      <c r="P175" s="32"/>
      <c r="R175" s="246"/>
      <c r="S175" s="246"/>
      <c r="X175" s="56">
        <v>525</v>
      </c>
      <c r="Y175" s="272"/>
      <c r="Z175" s="434">
        <v>0.05</v>
      </c>
      <c r="AA175" s="273"/>
      <c r="AB175" s="275">
        <f>F175*Z175</f>
        <v>0</v>
      </c>
      <c r="AC175" s="419"/>
      <c r="AD175" s="419"/>
      <c r="AE175" s="419"/>
      <c r="AF175" s="419"/>
      <c r="AG175" s="406"/>
      <c r="AH175" s="269"/>
      <c r="AJ175" s="12"/>
      <c r="AK175" s="12"/>
      <c r="AR175" s="400"/>
      <c r="AS175" s="400"/>
    </row>
    <row r="176" spans="1:45" ht="15" customHeight="1" x14ac:dyDescent="0.25">
      <c r="A176" s="147"/>
      <c r="B176" s="184"/>
      <c r="C176" s="39" t="s">
        <v>132</v>
      </c>
      <c r="D176" s="92" t="s">
        <v>266</v>
      </c>
      <c r="E176" s="46">
        <v>526</v>
      </c>
      <c r="F176" s="244"/>
      <c r="G176" s="209" t="str">
        <f>IF(F176&gt;=0,"","ERROR")</f>
        <v/>
      </c>
      <c r="I176" s="46">
        <v>526</v>
      </c>
      <c r="J176" s="223"/>
      <c r="K176" s="253"/>
      <c r="L176" s="257"/>
      <c r="M176" s="46"/>
      <c r="N176" s="24"/>
      <c r="O176" s="172"/>
      <c r="P176" s="32"/>
      <c r="R176" s="246"/>
      <c r="S176" s="246"/>
      <c r="X176" s="56">
        <v>526</v>
      </c>
      <c r="Y176" s="272"/>
      <c r="Z176" s="434">
        <v>0.05</v>
      </c>
      <c r="AA176" s="273"/>
      <c r="AB176" s="275">
        <f>F176*Z176</f>
        <v>0</v>
      </c>
      <c r="AC176" s="419"/>
      <c r="AD176" s="419"/>
      <c r="AE176" s="419"/>
      <c r="AF176" s="419"/>
      <c r="AG176" s="406"/>
      <c r="AH176" s="269"/>
      <c r="AJ176" s="12"/>
      <c r="AK176" s="12"/>
      <c r="AR176" s="400"/>
      <c r="AS176" s="400"/>
    </row>
    <row r="177" spans="1:45" ht="24.9" customHeight="1" x14ac:dyDescent="0.25">
      <c r="A177" s="147"/>
      <c r="B177" s="184"/>
      <c r="C177" s="85" t="s">
        <v>110</v>
      </c>
      <c r="D177" s="92" t="s">
        <v>267</v>
      </c>
      <c r="E177" s="46">
        <v>102</v>
      </c>
      <c r="F177" s="244"/>
      <c r="G177" s="209" t="str">
        <f>IF(F177&gt;=0,"","ERROR")</f>
        <v/>
      </c>
      <c r="I177" s="46">
        <v>102</v>
      </c>
      <c r="J177" s="231" t="s">
        <v>388</v>
      </c>
      <c r="K177" s="97" t="s">
        <v>389</v>
      </c>
      <c r="L177" s="256"/>
      <c r="M177" s="46"/>
      <c r="N177" s="24"/>
      <c r="O177" s="172"/>
      <c r="P177" s="32"/>
      <c r="R177" s="53" t="str">
        <f>IF(COUNT(F173,F175:F177,L177)=0,"",IF(COUNT(L177)&gt;0,IF(COUNT(F173,F175:F177)=0,"","ERROR"),IF(COUNT(F173,F175:F177)=4,"","ERROR")))</f>
        <v/>
      </c>
      <c r="S177" s="53" t="str">
        <f>IF(COUNT(F173,F175:F177,L177)=0,"",IF(COUNT(L177)&gt;0,"facilitation applied","No facilitation applied"))</f>
        <v/>
      </c>
      <c r="X177" s="56">
        <v>102</v>
      </c>
      <c r="Y177" s="272"/>
      <c r="Z177" s="434">
        <v>0.25</v>
      </c>
      <c r="AA177" s="273"/>
      <c r="AB177" s="275">
        <f>F177*Z177</f>
        <v>0</v>
      </c>
      <c r="AC177" s="419"/>
      <c r="AD177" s="419"/>
      <c r="AE177" s="419"/>
      <c r="AF177" s="419"/>
      <c r="AG177" s="406"/>
      <c r="AH177" s="269"/>
      <c r="AJ177" s="12"/>
      <c r="AK177" s="12"/>
      <c r="AM177" s="435">
        <v>0.25</v>
      </c>
      <c r="AN177" s="419"/>
      <c r="AO177" s="442">
        <f>L177*AM177</f>
        <v>0</v>
      </c>
      <c r="AR177" s="400"/>
      <c r="AS177" s="400"/>
    </row>
    <row r="178" spans="1:45" ht="15" hidden="1" customHeight="1" x14ac:dyDescent="0.25">
      <c r="A178" s="147"/>
      <c r="B178" s="184"/>
      <c r="C178" s="81"/>
      <c r="D178" s="81"/>
      <c r="E178" s="46"/>
      <c r="F178" s="81"/>
      <c r="G178" s="208"/>
      <c r="H178" s="81"/>
      <c r="I178" s="46"/>
      <c r="J178" s="222"/>
      <c r="K178" s="222"/>
      <c r="L178" s="222"/>
      <c r="M178" s="46"/>
      <c r="N178" s="172"/>
      <c r="O178" s="172"/>
      <c r="P178" s="81"/>
      <c r="R178" s="246"/>
      <c r="S178" s="246"/>
      <c r="X178" s="56"/>
      <c r="Y178" s="272"/>
      <c r="Z178" s="358"/>
      <c r="AA178" s="273"/>
      <c r="AB178" s="277"/>
      <c r="AC178" s="419"/>
      <c r="AD178" s="419"/>
      <c r="AE178" s="419"/>
      <c r="AF178" s="419"/>
      <c r="AG178" s="406"/>
      <c r="AH178" s="269"/>
      <c r="AJ178" s="12"/>
      <c r="AK178" s="12"/>
      <c r="AR178" s="400"/>
      <c r="AS178" s="400"/>
    </row>
    <row r="179" spans="1:45" ht="15" customHeight="1" x14ac:dyDescent="0.25">
      <c r="A179" s="186"/>
      <c r="B179" s="184"/>
      <c r="C179" s="125" t="s">
        <v>174</v>
      </c>
      <c r="D179" s="94"/>
      <c r="E179" s="46"/>
      <c r="F179" s="123"/>
      <c r="G179" s="24"/>
      <c r="I179" s="46"/>
      <c r="J179" s="223"/>
      <c r="K179" s="223"/>
      <c r="L179" s="257"/>
      <c r="M179" s="46"/>
      <c r="N179" s="24"/>
      <c r="O179" s="172"/>
      <c r="P179" s="32"/>
      <c r="R179" s="246"/>
      <c r="S179" s="246"/>
      <c r="X179" s="56"/>
      <c r="Y179" s="272"/>
      <c r="Z179" s="441"/>
      <c r="AA179" s="273"/>
      <c r="AB179" s="289"/>
      <c r="AC179" s="419"/>
      <c r="AD179" s="419"/>
      <c r="AE179" s="419"/>
      <c r="AF179" s="419"/>
      <c r="AG179" s="406"/>
      <c r="AH179" s="269"/>
      <c r="AJ179" s="12"/>
      <c r="AK179" s="12"/>
      <c r="AR179" s="400"/>
      <c r="AS179" s="400"/>
    </row>
    <row r="180" spans="1:45" ht="15" hidden="1" customHeight="1" x14ac:dyDescent="0.25">
      <c r="A180" s="186"/>
      <c r="B180" s="184"/>
      <c r="C180" s="81"/>
      <c r="D180" s="81"/>
      <c r="E180" s="46"/>
      <c r="F180" s="81"/>
      <c r="G180" s="208"/>
      <c r="H180" s="81"/>
      <c r="I180" s="46"/>
      <c r="J180" s="222"/>
      <c r="K180" s="222"/>
      <c r="L180" s="257"/>
      <c r="M180" s="46"/>
      <c r="N180" s="172"/>
      <c r="O180" s="172"/>
      <c r="P180" s="81"/>
      <c r="R180" s="246"/>
      <c r="S180" s="246"/>
      <c r="X180" s="56"/>
      <c r="Y180" s="272"/>
      <c r="Z180" s="358"/>
      <c r="AA180" s="273"/>
      <c r="AB180" s="277"/>
      <c r="AC180" s="419"/>
      <c r="AD180" s="419"/>
      <c r="AE180" s="419"/>
      <c r="AF180" s="419"/>
      <c r="AG180" s="406"/>
      <c r="AH180" s="269"/>
      <c r="AJ180" s="12"/>
      <c r="AK180" s="12"/>
      <c r="AR180" s="400"/>
      <c r="AS180" s="400"/>
    </row>
    <row r="181" spans="1:45" ht="15" customHeight="1" x14ac:dyDescent="0.25">
      <c r="A181" s="186"/>
      <c r="B181" s="184"/>
      <c r="C181" s="85" t="s">
        <v>170</v>
      </c>
      <c r="D181" s="94"/>
      <c r="E181" s="46"/>
      <c r="F181" s="123"/>
      <c r="G181" s="24"/>
      <c r="I181" s="46"/>
      <c r="J181" s="223"/>
      <c r="K181" s="223"/>
      <c r="L181" s="257"/>
      <c r="M181" s="46"/>
      <c r="N181" s="24"/>
      <c r="O181" s="172"/>
      <c r="P181" s="32"/>
      <c r="R181" s="246"/>
      <c r="S181" s="246"/>
      <c r="X181" s="56"/>
      <c r="Y181" s="272"/>
      <c r="Z181" s="441"/>
      <c r="AA181" s="273"/>
      <c r="AB181" s="289"/>
      <c r="AC181" s="419"/>
      <c r="AD181" s="419"/>
      <c r="AE181" s="419"/>
      <c r="AF181" s="419"/>
      <c r="AG181" s="406"/>
      <c r="AH181" s="269"/>
      <c r="AJ181" s="12"/>
      <c r="AK181" s="12"/>
      <c r="AR181" s="400"/>
      <c r="AS181" s="400"/>
    </row>
    <row r="182" spans="1:45" ht="15" customHeight="1" x14ac:dyDescent="0.25">
      <c r="A182" s="147"/>
      <c r="B182" s="184"/>
      <c r="C182" s="39" t="s">
        <v>132</v>
      </c>
      <c r="D182" s="92" t="s">
        <v>359</v>
      </c>
      <c r="E182" s="46">
        <v>527</v>
      </c>
      <c r="F182" s="244"/>
      <c r="G182" s="209" t="str">
        <f>IF(F182&gt;=0,"","ERROR")</f>
        <v/>
      </c>
      <c r="I182" s="46">
        <v>527</v>
      </c>
      <c r="J182" s="223"/>
      <c r="K182" s="223"/>
      <c r="L182" s="257"/>
      <c r="M182" s="46"/>
      <c r="N182" s="24"/>
      <c r="O182" s="172"/>
      <c r="P182" s="32"/>
      <c r="R182" s="250"/>
      <c r="S182" s="250"/>
      <c r="X182" s="56">
        <v>527</v>
      </c>
      <c r="Y182" s="272"/>
      <c r="Z182" s="434">
        <v>0.03</v>
      </c>
      <c r="AA182" s="273"/>
      <c r="AB182" s="275">
        <f>F182*Z182</f>
        <v>0</v>
      </c>
      <c r="AC182" s="419"/>
      <c r="AD182" s="419"/>
      <c r="AE182" s="419"/>
      <c r="AF182" s="419"/>
      <c r="AG182" s="406"/>
      <c r="AH182" s="269"/>
      <c r="AJ182" s="12"/>
      <c r="AK182" s="12"/>
      <c r="AR182" s="400"/>
      <c r="AS182" s="400"/>
    </row>
    <row r="183" spans="1:45" ht="15" customHeight="1" x14ac:dyDescent="0.25">
      <c r="A183" s="186"/>
      <c r="B183" s="184"/>
      <c r="C183" s="129" t="s">
        <v>134</v>
      </c>
      <c r="D183" s="94"/>
      <c r="E183" s="46">
        <v>104</v>
      </c>
      <c r="F183" s="244"/>
      <c r="G183" s="209" t="str">
        <f>IF(AND(F183&lt;=F182,F183&gt;=0),"","ERROR")</f>
        <v/>
      </c>
      <c r="I183" s="46">
        <v>104</v>
      </c>
      <c r="J183" s="223"/>
      <c r="K183" s="223"/>
      <c r="L183" s="257"/>
      <c r="M183" s="46"/>
      <c r="N183" s="24"/>
      <c r="O183" s="172"/>
      <c r="P183" s="32"/>
      <c r="R183" s="246"/>
      <c r="S183" s="249"/>
      <c r="X183" s="56">
        <v>104</v>
      </c>
      <c r="Y183" s="272"/>
      <c r="Z183" s="444"/>
      <c r="AA183" s="273"/>
      <c r="AB183" s="277"/>
      <c r="AC183" s="419"/>
      <c r="AD183" s="419"/>
      <c r="AE183" s="419"/>
      <c r="AF183" s="419"/>
      <c r="AG183" s="406"/>
      <c r="AH183" s="269"/>
      <c r="AJ183" s="12"/>
      <c r="AK183" s="12"/>
      <c r="AR183" s="400"/>
      <c r="AS183" s="400"/>
    </row>
    <row r="184" spans="1:45" ht="15" customHeight="1" x14ac:dyDescent="0.25">
      <c r="A184" s="186"/>
      <c r="B184" s="184"/>
      <c r="C184" s="85" t="s">
        <v>171</v>
      </c>
      <c r="D184" s="94"/>
      <c r="E184" s="46"/>
      <c r="F184" s="123"/>
      <c r="G184" s="24"/>
      <c r="I184" s="46"/>
      <c r="J184" s="223"/>
      <c r="K184" s="223"/>
      <c r="L184" s="257"/>
      <c r="M184" s="46"/>
      <c r="N184" s="24"/>
      <c r="O184" s="172"/>
      <c r="P184" s="32"/>
      <c r="R184" s="246"/>
      <c r="S184" s="246"/>
      <c r="X184" s="56"/>
      <c r="Y184" s="272"/>
      <c r="Z184" s="441"/>
      <c r="AA184" s="273"/>
      <c r="AB184" s="289"/>
      <c r="AC184" s="419"/>
      <c r="AD184" s="419"/>
      <c r="AE184" s="419"/>
      <c r="AF184" s="419"/>
      <c r="AG184" s="406"/>
      <c r="AH184" s="269"/>
      <c r="AJ184" s="12"/>
      <c r="AK184" s="12"/>
      <c r="AR184" s="400"/>
      <c r="AS184" s="400"/>
    </row>
    <row r="185" spans="1:45" ht="39.9" customHeight="1" x14ac:dyDescent="0.25">
      <c r="A185" s="147"/>
      <c r="B185" s="184"/>
      <c r="C185" s="39" t="s">
        <v>133</v>
      </c>
      <c r="D185" s="92" t="s">
        <v>266</v>
      </c>
      <c r="E185" s="46">
        <v>528</v>
      </c>
      <c r="F185" s="244"/>
      <c r="G185" s="209" t="str">
        <f>IF(F185&gt;=0,"","ERROR")</f>
        <v/>
      </c>
      <c r="I185" s="46">
        <v>528</v>
      </c>
      <c r="J185" s="251"/>
      <c r="K185" s="251"/>
      <c r="L185" s="257"/>
      <c r="M185" s="46"/>
      <c r="N185" s="24"/>
      <c r="O185" s="172"/>
      <c r="P185" s="32"/>
      <c r="R185" s="246"/>
      <c r="S185" s="246"/>
      <c r="X185" s="56">
        <v>528</v>
      </c>
      <c r="Y185" s="272"/>
      <c r="Z185" s="434">
        <v>0.05</v>
      </c>
      <c r="AA185" s="273"/>
      <c r="AB185" s="275">
        <f>F185*Z185</f>
        <v>0</v>
      </c>
      <c r="AC185" s="419"/>
      <c r="AD185" s="419"/>
      <c r="AE185" s="419"/>
      <c r="AF185" s="419"/>
      <c r="AG185" s="406"/>
      <c r="AH185" s="269"/>
      <c r="AJ185" s="12"/>
      <c r="AK185" s="12"/>
      <c r="AR185" s="400"/>
      <c r="AS185" s="400"/>
    </row>
    <row r="186" spans="1:45" ht="39.9" customHeight="1" x14ac:dyDescent="0.25">
      <c r="A186" s="186"/>
      <c r="B186" s="184"/>
      <c r="C186" s="40" t="s">
        <v>134</v>
      </c>
      <c r="D186" s="94"/>
      <c r="E186" s="46">
        <v>106</v>
      </c>
      <c r="F186" s="244"/>
      <c r="G186" s="209" t="str">
        <f>IF(AND(F186&lt;=F185,F186&gt;=0),"","ERROR")</f>
        <v/>
      </c>
      <c r="I186" s="46">
        <v>106</v>
      </c>
      <c r="J186" s="251"/>
      <c r="K186" s="251"/>
      <c r="L186" s="257"/>
      <c r="M186" s="46"/>
      <c r="N186" s="24"/>
      <c r="O186" s="172"/>
      <c r="P186" s="32"/>
      <c r="R186" s="246"/>
      <c r="S186" s="246"/>
      <c r="X186" s="56">
        <v>106</v>
      </c>
      <c r="Y186" s="272"/>
      <c r="Z186" s="358"/>
      <c r="AA186" s="273"/>
      <c r="AB186" s="277"/>
      <c r="AC186" s="419"/>
      <c r="AD186" s="419"/>
      <c r="AE186" s="419"/>
      <c r="AF186" s="419"/>
      <c r="AG186" s="406"/>
      <c r="AH186" s="269"/>
      <c r="AJ186" s="12"/>
      <c r="AK186" s="12"/>
      <c r="AR186" s="400"/>
      <c r="AS186" s="400"/>
    </row>
    <row r="187" spans="1:45" ht="15" customHeight="1" x14ac:dyDescent="0.25">
      <c r="A187" s="147"/>
      <c r="B187" s="184"/>
      <c r="C187" s="39" t="s">
        <v>132</v>
      </c>
      <c r="D187" s="92" t="s">
        <v>266</v>
      </c>
      <c r="E187" s="46">
        <v>529</v>
      </c>
      <c r="F187" s="244"/>
      <c r="G187" s="209" t="str">
        <f>IF(F187&gt;=0,"","ERROR")</f>
        <v/>
      </c>
      <c r="I187" s="46">
        <v>529</v>
      </c>
      <c r="J187" s="223"/>
      <c r="K187" s="223"/>
      <c r="L187" s="257"/>
      <c r="M187" s="46"/>
      <c r="N187" s="24"/>
      <c r="O187" s="172"/>
      <c r="P187" s="32"/>
      <c r="R187" s="246"/>
      <c r="S187" s="246"/>
      <c r="X187" s="56">
        <v>529</v>
      </c>
      <c r="Y187" s="272"/>
      <c r="Z187" s="434">
        <v>0.05</v>
      </c>
      <c r="AA187" s="273"/>
      <c r="AB187" s="275">
        <f>F187*Z187</f>
        <v>0</v>
      </c>
      <c r="AC187" s="419"/>
      <c r="AD187" s="419"/>
      <c r="AE187" s="419"/>
      <c r="AF187" s="419"/>
      <c r="AG187" s="406"/>
      <c r="AH187" s="269"/>
      <c r="AJ187" s="12"/>
      <c r="AK187" s="12"/>
      <c r="AR187" s="400"/>
      <c r="AS187" s="400"/>
    </row>
    <row r="188" spans="1:45" ht="15" customHeight="1" x14ac:dyDescent="0.25">
      <c r="A188" s="147"/>
      <c r="B188" s="184"/>
      <c r="C188" s="40" t="s">
        <v>134</v>
      </c>
      <c r="D188" s="94"/>
      <c r="E188" s="46">
        <v>530</v>
      </c>
      <c r="F188" s="244"/>
      <c r="G188" s="209" t="str">
        <f>IF(AND(F188&lt;=F187,F188&gt;=0),"","ERROR")</f>
        <v/>
      </c>
      <c r="I188" s="46">
        <v>530</v>
      </c>
      <c r="J188" s="223"/>
      <c r="K188" s="223"/>
      <c r="L188" s="257"/>
      <c r="M188" s="46"/>
      <c r="N188" s="24"/>
      <c r="O188" s="172"/>
      <c r="P188" s="32"/>
      <c r="R188" s="246"/>
      <c r="S188" s="246"/>
      <c r="X188" s="56">
        <v>530</v>
      </c>
      <c r="Y188" s="272"/>
      <c r="Z188" s="358"/>
      <c r="AA188" s="273"/>
      <c r="AB188" s="277"/>
      <c r="AC188" s="419"/>
      <c r="AD188" s="419"/>
      <c r="AE188" s="419"/>
      <c r="AF188" s="419"/>
      <c r="AG188" s="406"/>
      <c r="AH188" s="269"/>
      <c r="AJ188" s="12"/>
      <c r="AK188" s="12"/>
      <c r="AR188" s="400"/>
      <c r="AS188" s="400"/>
    </row>
    <row r="189" spans="1:45" ht="39.9" customHeight="1" x14ac:dyDescent="0.25">
      <c r="A189" s="186"/>
      <c r="B189" s="184"/>
      <c r="C189" s="86" t="s">
        <v>110</v>
      </c>
      <c r="D189" s="92" t="s">
        <v>267</v>
      </c>
      <c r="E189" s="46">
        <v>108</v>
      </c>
      <c r="F189" s="244"/>
      <c r="G189" s="209" t="str">
        <f>IF(AND(F189&gt;=SUM(F190),F189&gt;=0),"","ERROR")</f>
        <v/>
      </c>
      <c r="I189" s="46">
        <v>108</v>
      </c>
      <c r="J189" s="231" t="s">
        <v>390</v>
      </c>
      <c r="K189" s="97" t="s">
        <v>391</v>
      </c>
      <c r="L189" s="256"/>
      <c r="M189" s="46"/>
      <c r="N189" s="24"/>
      <c r="O189" s="172"/>
      <c r="P189" s="32"/>
      <c r="R189" s="53" t="str">
        <f>IF(COUNT(F182,F185,F187,F189,L189)=0,"",IF(COUNT(L189)&gt;0,IF(COUNT(F182,F185,F187,F189)=0,"","ERROR"),IF(COUNT(F182,F185,F187,F189)=4,"","ERROR")))</f>
        <v/>
      </c>
      <c r="S189" s="53" t="str">
        <f>IF(COUNT(F182,F185,F187,F189,L189)=0,"",IF(COUNT(L189)&gt;0,"facilitation applied","No facilitation applied"))</f>
        <v/>
      </c>
      <c r="X189" s="56">
        <v>108</v>
      </c>
      <c r="Y189" s="272"/>
      <c r="Z189" s="434">
        <v>0.25</v>
      </c>
      <c r="AA189" s="273"/>
      <c r="AB189" s="275">
        <f>F189*Z189</f>
        <v>0</v>
      </c>
      <c r="AC189" s="419"/>
      <c r="AD189" s="419"/>
      <c r="AE189" s="419"/>
      <c r="AF189" s="419"/>
      <c r="AG189" s="406"/>
      <c r="AH189" s="269"/>
      <c r="AJ189" s="12"/>
      <c r="AK189" s="12"/>
      <c r="AM189" s="435">
        <v>0.25</v>
      </c>
      <c r="AN189" s="419"/>
      <c r="AO189" s="442">
        <f>L189*AM189</f>
        <v>0</v>
      </c>
      <c r="AR189" s="400"/>
      <c r="AS189" s="400"/>
    </row>
    <row r="190" spans="1:45" ht="39.9" customHeight="1" x14ac:dyDescent="0.25">
      <c r="A190" s="186"/>
      <c r="B190" s="185"/>
      <c r="C190" s="39" t="s">
        <v>134</v>
      </c>
      <c r="D190" s="94"/>
      <c r="E190" s="46">
        <v>109</v>
      </c>
      <c r="F190" s="244"/>
      <c r="G190" s="209" t="str">
        <f>IF(F190&gt;=0,"","ERROR")</f>
        <v/>
      </c>
      <c r="I190" s="46">
        <v>109</v>
      </c>
      <c r="J190" s="231" t="s">
        <v>392</v>
      </c>
      <c r="K190" s="97" t="s">
        <v>393</v>
      </c>
      <c r="L190" s="256"/>
      <c r="M190" s="46"/>
      <c r="N190" s="24"/>
      <c r="O190" s="172"/>
      <c r="P190" s="32"/>
      <c r="R190" s="53" t="str">
        <f>IF(COUNT(F183,F186,F188,F190,L190)=0,"",IF(COUNT(L190)&gt;0,IF(COUNT(F183,F186,F188,F190)=0,"","ERROR"),IF(COUNT(F183,F186,F188,F190)=4,"","ERROR")))</f>
        <v/>
      </c>
      <c r="S190" s="53" t="str">
        <f>IF(COUNT(F183,F186,F188,F190,L190)=0,"",IF(COUNT(L190)&gt;0,"facilitation applied","No facilitation applied"))</f>
        <v/>
      </c>
      <c r="X190" s="56">
        <v>109</v>
      </c>
      <c r="Y190" s="272"/>
      <c r="Z190" s="358"/>
      <c r="AA190" s="273"/>
      <c r="AB190" s="277"/>
      <c r="AC190" s="419"/>
      <c r="AD190" s="419"/>
      <c r="AE190" s="419"/>
      <c r="AF190" s="419"/>
      <c r="AG190" s="406"/>
      <c r="AH190" s="269"/>
      <c r="AJ190" s="12"/>
      <c r="AK190" s="12"/>
      <c r="AR190" s="400"/>
      <c r="AS190" s="400"/>
    </row>
    <row r="191" spans="1:45" ht="15" hidden="1" customHeight="1" x14ac:dyDescent="0.25">
      <c r="A191" s="186"/>
      <c r="B191" s="185"/>
      <c r="C191" s="81"/>
      <c r="D191" s="81"/>
      <c r="E191" s="46"/>
      <c r="F191" s="81"/>
      <c r="G191" s="208"/>
      <c r="H191" s="81"/>
      <c r="I191" s="46"/>
      <c r="J191" s="222"/>
      <c r="K191" s="222"/>
      <c r="L191" s="222"/>
      <c r="M191" s="46"/>
      <c r="N191" s="172"/>
      <c r="O191" s="172"/>
      <c r="P191" s="81"/>
      <c r="Q191" s="81"/>
      <c r="R191" s="246"/>
      <c r="S191" s="246"/>
      <c r="X191" s="56"/>
      <c r="Y191" s="272"/>
      <c r="Z191" s="363"/>
      <c r="AA191" s="273"/>
      <c r="AB191" s="287"/>
      <c r="AC191" s="419"/>
      <c r="AD191" s="419"/>
      <c r="AE191" s="419"/>
      <c r="AF191" s="419"/>
      <c r="AG191" s="406"/>
      <c r="AH191" s="269"/>
      <c r="AJ191" s="12"/>
      <c r="AK191" s="12"/>
      <c r="AR191" s="400"/>
      <c r="AS191" s="400"/>
    </row>
    <row r="192" spans="1:45" s="2" customFormat="1" ht="15" customHeight="1" x14ac:dyDescent="0.25">
      <c r="A192" s="187"/>
      <c r="B192" s="185"/>
      <c r="C192" s="22" t="s">
        <v>175</v>
      </c>
      <c r="D192" s="94"/>
      <c r="E192" s="46"/>
      <c r="F192" s="123"/>
      <c r="G192" s="24"/>
      <c r="I192" s="46"/>
      <c r="J192" s="223"/>
      <c r="K192" s="223"/>
      <c r="L192" s="257"/>
      <c r="M192" s="46"/>
      <c r="N192" s="24"/>
      <c r="O192" s="172"/>
      <c r="P192" s="32"/>
      <c r="Q192" s="1"/>
      <c r="R192" s="246"/>
      <c r="S192" s="246"/>
      <c r="T192" s="405"/>
      <c r="X192" s="56"/>
      <c r="Y192" s="272"/>
      <c r="Z192" s="443"/>
      <c r="AA192" s="283"/>
      <c r="AB192" s="306"/>
      <c r="AC192" s="285"/>
      <c r="AD192" s="285"/>
      <c r="AE192" s="285"/>
      <c r="AF192" s="285"/>
      <c r="AG192" s="414"/>
      <c r="AH192" s="270"/>
      <c r="AI192" s="415"/>
      <c r="AJ192" s="1"/>
      <c r="AK192" s="1"/>
      <c r="AL192" s="1"/>
      <c r="AM192" s="421"/>
      <c r="AN192" s="421"/>
      <c r="AO192" s="421"/>
      <c r="AR192" s="400"/>
      <c r="AS192" s="400"/>
    </row>
    <row r="193" spans="1:45" ht="15" customHeight="1" x14ac:dyDescent="0.25">
      <c r="A193" s="147"/>
      <c r="B193" s="184"/>
      <c r="C193" s="141" t="s">
        <v>169</v>
      </c>
      <c r="D193" s="94"/>
      <c r="E193" s="46"/>
      <c r="F193" s="127"/>
      <c r="G193" s="24"/>
      <c r="I193" s="46"/>
      <c r="J193" s="223"/>
      <c r="K193" s="223"/>
      <c r="L193" s="257"/>
      <c r="M193" s="46"/>
      <c r="N193" s="24"/>
      <c r="O193" s="172"/>
      <c r="P193" s="32"/>
      <c r="R193" s="246"/>
      <c r="S193" s="246"/>
      <c r="X193" s="56"/>
      <c r="Y193" s="272"/>
      <c r="Z193" s="441"/>
      <c r="AA193" s="273"/>
      <c r="AB193" s="289"/>
      <c r="AC193" s="419"/>
      <c r="AD193" s="419"/>
      <c r="AE193" s="419"/>
      <c r="AF193" s="419"/>
      <c r="AG193" s="406"/>
      <c r="AH193" s="269"/>
      <c r="AJ193" s="12"/>
      <c r="AK193" s="12"/>
      <c r="AR193" s="400"/>
      <c r="AS193" s="400"/>
    </row>
    <row r="194" spans="1:45" ht="15" hidden="1" customHeight="1" x14ac:dyDescent="0.25">
      <c r="A194" s="147"/>
      <c r="B194" s="184"/>
      <c r="C194" s="81"/>
      <c r="D194" s="81"/>
      <c r="E194" s="46"/>
      <c r="F194" s="81"/>
      <c r="G194" s="208"/>
      <c r="H194" s="81"/>
      <c r="I194" s="46"/>
      <c r="J194" s="222"/>
      <c r="K194" s="222"/>
      <c r="L194" s="257"/>
      <c r="M194" s="46"/>
      <c r="N194" s="172"/>
      <c r="O194" s="172"/>
      <c r="P194" s="81"/>
      <c r="R194" s="246"/>
      <c r="S194" s="246"/>
      <c r="X194" s="56"/>
      <c r="Y194" s="272"/>
      <c r="Z194" s="363"/>
      <c r="AA194" s="273"/>
      <c r="AB194" s="287"/>
      <c r="AC194" s="419"/>
      <c r="AD194" s="419"/>
      <c r="AE194" s="419"/>
      <c r="AF194" s="419"/>
      <c r="AG194" s="406"/>
      <c r="AH194" s="269"/>
      <c r="AJ194" s="12"/>
      <c r="AK194" s="12"/>
      <c r="AR194" s="400"/>
      <c r="AS194" s="400"/>
    </row>
    <row r="195" spans="1:45" ht="15" customHeight="1" x14ac:dyDescent="0.25">
      <c r="A195" s="147"/>
      <c r="B195" s="184"/>
      <c r="C195" s="85" t="s">
        <v>50</v>
      </c>
      <c r="D195" s="92" t="s">
        <v>268</v>
      </c>
      <c r="E195" s="46">
        <v>111</v>
      </c>
      <c r="F195" s="49"/>
      <c r="G195" s="209" t="str">
        <f>IF(F195&gt;=0,"","ERROR")</f>
        <v/>
      </c>
      <c r="I195" s="46">
        <v>111</v>
      </c>
      <c r="J195" s="223"/>
      <c r="K195" s="223"/>
      <c r="L195" s="257"/>
      <c r="M195" s="46"/>
      <c r="N195" s="24"/>
      <c r="O195" s="172"/>
      <c r="P195" s="32"/>
      <c r="R195" s="246"/>
      <c r="S195" s="246"/>
      <c r="X195" s="56">
        <v>111</v>
      </c>
      <c r="Y195" s="272"/>
      <c r="Z195" s="434">
        <v>0.2</v>
      </c>
      <c r="AA195" s="273"/>
      <c r="AB195" s="275">
        <f>F195*Z195</f>
        <v>0</v>
      </c>
      <c r="AC195" s="419"/>
      <c r="AD195" s="419"/>
      <c r="AE195" s="419"/>
      <c r="AF195" s="419"/>
      <c r="AG195" s="406"/>
      <c r="AH195" s="269"/>
      <c r="AJ195" s="12"/>
      <c r="AK195" s="12"/>
      <c r="AR195" s="400"/>
      <c r="AS195" s="400"/>
    </row>
    <row r="196" spans="1:45" ht="15" customHeight="1" x14ac:dyDescent="0.25">
      <c r="A196" s="147"/>
      <c r="B196" s="184"/>
      <c r="C196" s="86" t="s">
        <v>51</v>
      </c>
      <c r="D196" s="92" t="s">
        <v>269</v>
      </c>
      <c r="E196" s="46">
        <v>112</v>
      </c>
      <c r="F196" s="49"/>
      <c r="G196" s="209" t="str">
        <f>IF(F196&gt;=0,"","ERROR")</f>
        <v/>
      </c>
      <c r="I196" s="46">
        <v>112</v>
      </c>
      <c r="J196" s="223"/>
      <c r="K196" s="223"/>
      <c r="L196" s="257"/>
      <c r="M196" s="46"/>
      <c r="N196" s="24"/>
      <c r="O196" s="172"/>
      <c r="P196" s="32"/>
      <c r="R196" s="246"/>
      <c r="S196" s="246"/>
      <c r="X196" s="56">
        <v>112</v>
      </c>
      <c r="Y196" s="272"/>
      <c r="Z196" s="434">
        <v>0.4</v>
      </c>
      <c r="AA196" s="273"/>
      <c r="AB196" s="275">
        <f>F196*Z196</f>
        <v>0</v>
      </c>
      <c r="AC196" s="419"/>
      <c r="AD196" s="419"/>
      <c r="AE196" s="419"/>
      <c r="AF196" s="419"/>
      <c r="AG196" s="406"/>
      <c r="AH196" s="269"/>
      <c r="AJ196" s="12"/>
      <c r="AK196" s="12"/>
      <c r="AR196" s="400"/>
      <c r="AS196" s="400"/>
    </row>
    <row r="197" spans="1:45" s="28" customFormat="1" ht="15" customHeight="1" x14ac:dyDescent="0.25">
      <c r="A197" s="147"/>
      <c r="B197" s="184"/>
      <c r="C197" s="84" t="s">
        <v>134</v>
      </c>
      <c r="D197" s="94"/>
      <c r="E197" s="46">
        <v>531</v>
      </c>
      <c r="F197" s="49"/>
      <c r="G197" s="209" t="str">
        <f>IF(AND(F197&lt;=F196,F197&gt;=0),"","ERROR")</f>
        <v/>
      </c>
      <c r="I197" s="46">
        <v>531</v>
      </c>
      <c r="J197" s="223"/>
      <c r="K197" s="223"/>
      <c r="L197" s="257"/>
      <c r="M197" s="46"/>
      <c r="N197" s="24"/>
      <c r="O197" s="172"/>
      <c r="P197" s="32"/>
      <c r="R197" s="246"/>
      <c r="S197" s="246"/>
      <c r="T197" s="401"/>
      <c r="X197" s="56">
        <v>531</v>
      </c>
      <c r="Y197" s="272"/>
      <c r="Z197" s="358"/>
      <c r="AA197" s="184"/>
      <c r="AB197" s="277"/>
      <c r="AC197" s="406"/>
      <c r="AD197" s="406"/>
      <c r="AE197" s="406"/>
      <c r="AF197" s="406"/>
      <c r="AG197" s="406"/>
      <c r="AH197" s="407"/>
      <c r="AI197" s="407"/>
      <c r="AJ197" s="420"/>
      <c r="AK197" s="420"/>
      <c r="AL197" s="420"/>
      <c r="AM197" s="418"/>
      <c r="AN197" s="418"/>
      <c r="AO197" s="418"/>
      <c r="AR197" s="400"/>
      <c r="AS197" s="400"/>
    </row>
    <row r="198" spans="1:45" s="28" customFormat="1" ht="15" customHeight="1" x14ac:dyDescent="0.25">
      <c r="A198" s="186"/>
      <c r="B198" s="184"/>
      <c r="C198" s="84" t="s">
        <v>131</v>
      </c>
      <c r="D198" s="94"/>
      <c r="E198" s="46">
        <v>532</v>
      </c>
      <c r="F198" s="244"/>
      <c r="G198" s="209" t="str">
        <f>IF(AND(F198&lt;=F196,F198&gt;=0),"","ERROR")</f>
        <v/>
      </c>
      <c r="I198" s="46">
        <v>532</v>
      </c>
      <c r="J198" s="223"/>
      <c r="K198" s="223"/>
      <c r="L198" s="257"/>
      <c r="M198" s="46"/>
      <c r="N198" s="24"/>
      <c r="O198" s="172"/>
      <c r="P198" s="32"/>
      <c r="R198" s="246"/>
      <c r="S198" s="250"/>
      <c r="T198" s="401"/>
      <c r="X198" s="56">
        <v>532</v>
      </c>
      <c r="Y198" s="272"/>
      <c r="Z198" s="358"/>
      <c r="AA198" s="184"/>
      <c r="AB198" s="277"/>
      <c r="AC198" s="406"/>
      <c r="AD198" s="406"/>
      <c r="AE198" s="406"/>
      <c r="AF198" s="406"/>
      <c r="AG198" s="406"/>
      <c r="AH198" s="407"/>
      <c r="AI198" s="407"/>
      <c r="AJ198" s="420"/>
      <c r="AK198" s="420"/>
      <c r="AL198" s="420"/>
      <c r="AM198" s="418"/>
      <c r="AN198" s="418"/>
      <c r="AO198" s="418"/>
      <c r="AR198" s="400"/>
      <c r="AS198" s="400"/>
    </row>
    <row r="199" spans="1:45" s="28" customFormat="1" ht="15" hidden="1" customHeight="1" x14ac:dyDescent="0.25">
      <c r="A199" s="186"/>
      <c r="B199" s="184"/>
      <c r="C199" s="81"/>
      <c r="D199" s="81"/>
      <c r="E199" s="46"/>
      <c r="F199" s="81"/>
      <c r="G199" s="208"/>
      <c r="H199" s="81"/>
      <c r="I199" s="46"/>
      <c r="J199" s="222"/>
      <c r="K199" s="222"/>
      <c r="L199" s="257"/>
      <c r="M199" s="46"/>
      <c r="N199" s="172"/>
      <c r="O199" s="172"/>
      <c r="P199" s="81"/>
      <c r="R199" s="246"/>
      <c r="S199" s="246"/>
      <c r="T199" s="401"/>
      <c r="X199" s="56"/>
      <c r="Y199" s="272"/>
      <c r="Z199" s="440"/>
      <c r="AA199" s="184"/>
      <c r="AB199" s="288"/>
      <c r="AC199" s="406"/>
      <c r="AD199" s="406"/>
      <c r="AE199" s="406"/>
      <c r="AF199" s="406"/>
      <c r="AG199" s="406"/>
      <c r="AH199" s="407"/>
      <c r="AI199" s="407"/>
      <c r="AJ199" s="420"/>
      <c r="AK199" s="420"/>
      <c r="AL199" s="420"/>
      <c r="AM199" s="418"/>
      <c r="AN199" s="418"/>
      <c r="AO199" s="418"/>
      <c r="AR199" s="400"/>
      <c r="AS199" s="400"/>
    </row>
    <row r="200" spans="1:45" ht="15" customHeight="1" x14ac:dyDescent="0.25">
      <c r="A200" s="147"/>
      <c r="B200" s="184"/>
      <c r="C200" s="141" t="s">
        <v>172</v>
      </c>
      <c r="D200" s="94"/>
      <c r="E200" s="46"/>
      <c r="F200" s="123"/>
      <c r="G200" s="24"/>
      <c r="I200" s="46"/>
      <c r="J200" s="223"/>
      <c r="K200" s="223"/>
      <c r="L200" s="257"/>
      <c r="M200" s="46"/>
      <c r="N200" s="24"/>
      <c r="O200" s="172"/>
      <c r="P200" s="32"/>
      <c r="R200" s="246"/>
      <c r="S200" s="246"/>
      <c r="X200" s="56"/>
      <c r="Y200" s="272"/>
      <c r="Z200" s="441"/>
      <c r="AA200" s="273"/>
      <c r="AB200" s="289"/>
      <c r="AC200" s="419"/>
      <c r="AD200" s="419"/>
      <c r="AE200" s="419"/>
      <c r="AF200" s="419"/>
      <c r="AG200" s="406"/>
      <c r="AH200" s="269"/>
      <c r="AJ200" s="12"/>
      <c r="AK200" s="12"/>
      <c r="AR200" s="400"/>
      <c r="AS200" s="400"/>
    </row>
    <row r="201" spans="1:45" ht="15" customHeight="1" x14ac:dyDescent="0.25">
      <c r="A201" s="147"/>
      <c r="B201" s="184"/>
      <c r="C201" s="85" t="s">
        <v>50</v>
      </c>
      <c r="D201" s="92" t="s">
        <v>268</v>
      </c>
      <c r="E201" s="46">
        <v>113</v>
      </c>
      <c r="F201" s="49"/>
      <c r="G201" s="209" t="str">
        <f t="shared" ref="G201:G213" si="2">IF(F201&gt;=0,"","ERROR")</f>
        <v/>
      </c>
      <c r="I201" s="46">
        <v>113</v>
      </c>
      <c r="J201" s="223"/>
      <c r="K201" s="223"/>
      <c r="L201" s="257"/>
      <c r="M201" s="46"/>
      <c r="N201" s="24"/>
      <c r="O201" s="172"/>
      <c r="P201" s="32"/>
      <c r="R201" s="246"/>
      <c r="S201" s="246"/>
      <c r="X201" s="56">
        <v>113</v>
      </c>
      <c r="Y201" s="272"/>
      <c r="Z201" s="434">
        <v>0.2</v>
      </c>
      <c r="AA201" s="273"/>
      <c r="AB201" s="275">
        <f>F201*Z201</f>
        <v>0</v>
      </c>
      <c r="AC201" s="419"/>
      <c r="AD201" s="419"/>
      <c r="AE201" s="419"/>
      <c r="AF201" s="419"/>
      <c r="AG201" s="406"/>
      <c r="AH201" s="269"/>
      <c r="AJ201" s="12"/>
      <c r="AK201" s="12"/>
      <c r="AR201" s="400"/>
      <c r="AS201" s="400"/>
    </row>
    <row r="202" spans="1:45" ht="15" customHeight="1" x14ac:dyDescent="0.25">
      <c r="A202" s="147"/>
      <c r="B202" s="184"/>
      <c r="C202" s="85" t="s">
        <v>51</v>
      </c>
      <c r="D202" s="92" t="s">
        <v>269</v>
      </c>
      <c r="E202" s="46">
        <v>114</v>
      </c>
      <c r="F202" s="49"/>
      <c r="G202" s="209" t="str">
        <f t="shared" si="2"/>
        <v/>
      </c>
      <c r="I202" s="46">
        <v>114</v>
      </c>
      <c r="J202" s="223"/>
      <c r="K202" s="223"/>
      <c r="L202" s="257"/>
      <c r="M202" s="46"/>
      <c r="N202" s="24"/>
      <c r="O202" s="172"/>
      <c r="P202" s="32"/>
      <c r="R202" s="246"/>
      <c r="S202" s="246"/>
      <c r="X202" s="56">
        <v>114</v>
      </c>
      <c r="Y202" s="272"/>
      <c r="Z202" s="434">
        <v>0.4</v>
      </c>
      <c r="AA202" s="273"/>
      <c r="AB202" s="275">
        <f>F202*Z202</f>
        <v>0</v>
      </c>
      <c r="AC202" s="419"/>
      <c r="AD202" s="419"/>
      <c r="AE202" s="419"/>
      <c r="AF202" s="419"/>
      <c r="AG202" s="406"/>
      <c r="AH202" s="269"/>
      <c r="AJ202" s="12"/>
      <c r="AK202" s="12"/>
      <c r="AR202" s="400"/>
      <c r="AS202" s="400"/>
    </row>
    <row r="203" spans="1:45" ht="15" customHeight="1" x14ac:dyDescent="0.25">
      <c r="A203" s="147"/>
      <c r="B203" s="184"/>
      <c r="C203" s="141" t="s">
        <v>109</v>
      </c>
      <c r="D203" s="92" t="s">
        <v>270</v>
      </c>
      <c r="E203" s="46">
        <v>115</v>
      </c>
      <c r="F203" s="49"/>
      <c r="G203" s="209" t="str">
        <f t="shared" si="2"/>
        <v/>
      </c>
      <c r="I203" s="46">
        <v>115</v>
      </c>
      <c r="J203" s="223"/>
      <c r="K203" s="223"/>
      <c r="L203" s="257"/>
      <c r="M203" s="46"/>
      <c r="N203" s="24"/>
      <c r="O203" s="172"/>
      <c r="P203" s="32"/>
      <c r="R203" s="246"/>
      <c r="S203" s="246"/>
      <c r="X203" s="56">
        <v>115</v>
      </c>
      <c r="Y203" s="272"/>
      <c r="Z203" s="434">
        <v>0.25</v>
      </c>
      <c r="AA203" s="273"/>
      <c r="AB203" s="275">
        <f>F203*Z203</f>
        <v>0</v>
      </c>
      <c r="AC203" s="419"/>
      <c r="AD203" s="419"/>
      <c r="AE203" s="419"/>
      <c r="AF203" s="419"/>
      <c r="AG203" s="406"/>
      <c r="AH203" s="269"/>
      <c r="AJ203" s="12"/>
      <c r="AK203" s="12"/>
      <c r="AR203" s="400"/>
      <c r="AS203" s="400"/>
    </row>
    <row r="204" spans="1:45" ht="15" customHeight="1" x14ac:dyDescent="0.25">
      <c r="A204" s="147"/>
      <c r="B204" s="184"/>
      <c r="C204" s="141" t="s">
        <v>52</v>
      </c>
      <c r="D204" s="92" t="s">
        <v>271</v>
      </c>
      <c r="E204" s="46">
        <v>116</v>
      </c>
      <c r="F204" s="49"/>
      <c r="G204" s="209" t="str">
        <f t="shared" si="2"/>
        <v/>
      </c>
      <c r="I204" s="46">
        <v>116</v>
      </c>
      <c r="J204" s="223"/>
      <c r="K204" s="223"/>
      <c r="L204" s="257"/>
      <c r="M204" s="46"/>
      <c r="N204" s="24"/>
      <c r="O204" s="172"/>
      <c r="P204" s="32"/>
      <c r="R204" s="246"/>
      <c r="S204" s="246"/>
      <c r="X204" s="56">
        <v>116</v>
      </c>
      <c r="Y204" s="272"/>
      <c r="Z204" s="434">
        <v>1</v>
      </c>
      <c r="AA204" s="273"/>
      <c r="AB204" s="275">
        <f>F204*Z204</f>
        <v>0</v>
      </c>
      <c r="AC204" s="419"/>
      <c r="AD204" s="419"/>
      <c r="AE204" s="419"/>
      <c r="AF204" s="419"/>
      <c r="AG204" s="406"/>
      <c r="AH204" s="269"/>
      <c r="AJ204" s="12"/>
      <c r="AK204" s="12"/>
      <c r="AR204" s="400"/>
      <c r="AS204" s="400"/>
    </row>
    <row r="205" spans="1:45" ht="15" hidden="1" customHeight="1" x14ac:dyDescent="0.25">
      <c r="A205" s="147"/>
      <c r="B205" s="184"/>
      <c r="C205" s="81"/>
      <c r="D205" s="200"/>
      <c r="E205" s="46"/>
      <c r="F205" s="81"/>
      <c r="G205" s="208"/>
      <c r="H205" s="81"/>
      <c r="I205" s="46"/>
      <c r="J205" s="222"/>
      <c r="K205" s="222"/>
      <c r="L205" s="257"/>
      <c r="M205" s="46"/>
      <c r="N205" s="172"/>
      <c r="O205" s="172"/>
      <c r="P205" s="81"/>
      <c r="Q205" s="81"/>
      <c r="R205" s="246"/>
      <c r="S205" s="246"/>
      <c r="X205" s="56"/>
      <c r="Y205" s="272"/>
      <c r="Z205" s="434"/>
      <c r="AA205" s="273"/>
      <c r="AB205" s="275"/>
      <c r="AC205" s="419"/>
      <c r="AD205" s="419"/>
      <c r="AE205" s="419"/>
      <c r="AF205" s="419"/>
      <c r="AG205" s="406"/>
      <c r="AH205" s="269"/>
      <c r="AJ205" s="12"/>
      <c r="AK205" s="12"/>
      <c r="AR205" s="400"/>
      <c r="AS205" s="400"/>
    </row>
    <row r="206" spans="1:45" ht="15" hidden="1" customHeight="1" x14ac:dyDescent="0.25">
      <c r="A206" s="147"/>
      <c r="B206" s="184"/>
      <c r="C206" s="81"/>
      <c r="D206" s="201"/>
      <c r="E206" s="46"/>
      <c r="F206" s="81"/>
      <c r="G206" s="208"/>
      <c r="H206" s="81"/>
      <c r="I206" s="46"/>
      <c r="J206" s="222"/>
      <c r="K206" s="222"/>
      <c r="L206" s="257"/>
      <c r="M206" s="46"/>
      <c r="N206" s="172"/>
      <c r="O206" s="172"/>
      <c r="P206" s="81"/>
      <c r="Q206" s="81"/>
      <c r="R206" s="246"/>
      <c r="S206" s="246"/>
      <c r="X206" s="56"/>
      <c r="Y206" s="272"/>
      <c r="Z206" s="434"/>
      <c r="AA206" s="273"/>
      <c r="AB206" s="275"/>
      <c r="AC206" s="419"/>
      <c r="AD206" s="419"/>
      <c r="AE206" s="419"/>
      <c r="AF206" s="419"/>
      <c r="AG206" s="406"/>
      <c r="AH206" s="269"/>
      <c r="AJ206" s="12"/>
      <c r="AK206" s="12"/>
      <c r="AR206" s="400"/>
      <c r="AS206" s="400"/>
    </row>
    <row r="207" spans="1:45" ht="15" customHeight="1" x14ac:dyDescent="0.25">
      <c r="A207" s="147"/>
      <c r="B207" s="184"/>
      <c r="C207" s="141" t="s">
        <v>112</v>
      </c>
      <c r="D207" s="92" t="s">
        <v>271</v>
      </c>
      <c r="E207" s="46">
        <v>117</v>
      </c>
      <c r="F207" s="49"/>
      <c r="G207" s="209" t="str">
        <f t="shared" si="2"/>
        <v/>
      </c>
      <c r="I207" s="46">
        <v>117</v>
      </c>
      <c r="J207" s="223"/>
      <c r="K207" s="223"/>
      <c r="L207" s="257"/>
      <c r="M207" s="46"/>
      <c r="N207" s="24"/>
      <c r="O207" s="172"/>
      <c r="P207" s="32"/>
      <c r="R207" s="246"/>
      <c r="S207" s="246"/>
      <c r="X207" s="56">
        <v>117</v>
      </c>
      <c r="Y207" s="272"/>
      <c r="Z207" s="434">
        <v>1</v>
      </c>
      <c r="AA207" s="273"/>
      <c r="AB207" s="275">
        <f>F207*Z207</f>
        <v>0</v>
      </c>
      <c r="AC207" s="419"/>
      <c r="AD207" s="419"/>
      <c r="AE207" s="419"/>
      <c r="AF207" s="419"/>
      <c r="AG207" s="406"/>
      <c r="AH207" s="269"/>
      <c r="AJ207" s="12"/>
      <c r="AK207" s="12"/>
      <c r="AR207" s="400"/>
      <c r="AS207" s="400"/>
    </row>
    <row r="208" spans="1:45" ht="15" hidden="1" customHeight="1" x14ac:dyDescent="0.25">
      <c r="A208" s="147"/>
      <c r="B208" s="184"/>
      <c r="C208" s="81"/>
      <c r="D208" s="81"/>
      <c r="E208" s="46"/>
      <c r="F208" s="81"/>
      <c r="G208" s="208"/>
      <c r="H208" s="81"/>
      <c r="I208" s="46"/>
      <c r="J208" s="222"/>
      <c r="K208" s="222"/>
      <c r="L208" s="257"/>
      <c r="M208" s="46"/>
      <c r="N208" s="172"/>
      <c r="O208" s="172"/>
      <c r="P208" s="81"/>
      <c r="R208" s="246"/>
      <c r="S208" s="246"/>
      <c r="X208" s="56"/>
      <c r="Y208" s="272"/>
      <c r="Z208" s="363"/>
      <c r="AA208" s="273"/>
      <c r="AB208" s="287"/>
      <c r="AC208" s="419"/>
      <c r="AD208" s="419"/>
      <c r="AE208" s="419"/>
      <c r="AF208" s="419"/>
      <c r="AG208" s="406"/>
      <c r="AH208" s="269"/>
      <c r="AJ208" s="12"/>
      <c r="AK208" s="12"/>
      <c r="AR208" s="400"/>
      <c r="AS208" s="400"/>
    </row>
    <row r="209" spans="1:45" ht="15" hidden="1" customHeight="1" x14ac:dyDescent="0.25">
      <c r="A209" s="147"/>
      <c r="B209" s="184"/>
      <c r="C209" s="81"/>
      <c r="D209" s="81"/>
      <c r="E209" s="46"/>
      <c r="F209" s="81"/>
      <c r="G209" s="208"/>
      <c r="H209" s="81"/>
      <c r="I209" s="46"/>
      <c r="J209" s="222"/>
      <c r="K209" s="222"/>
      <c r="L209" s="257"/>
      <c r="M209" s="46"/>
      <c r="N209" s="172"/>
      <c r="O209" s="172"/>
      <c r="P209" s="81"/>
      <c r="R209" s="246"/>
      <c r="S209" s="246"/>
      <c r="X209" s="56"/>
      <c r="Y209" s="272"/>
      <c r="Z209" s="363"/>
      <c r="AA209" s="273"/>
      <c r="AB209" s="287"/>
      <c r="AC209" s="419"/>
      <c r="AD209" s="419"/>
      <c r="AE209" s="419"/>
      <c r="AF209" s="419"/>
      <c r="AG209" s="406"/>
      <c r="AH209" s="269"/>
      <c r="AJ209" s="12"/>
      <c r="AK209" s="12"/>
      <c r="AR209" s="400"/>
      <c r="AS209" s="400"/>
    </row>
    <row r="210" spans="1:45" ht="15" hidden="1" customHeight="1" x14ac:dyDescent="0.25">
      <c r="A210" s="147"/>
      <c r="B210" s="184"/>
      <c r="C210" s="81"/>
      <c r="D210" s="81"/>
      <c r="E210" s="46"/>
      <c r="F210" s="81"/>
      <c r="G210" s="208"/>
      <c r="H210" s="81"/>
      <c r="I210" s="46"/>
      <c r="J210" s="222"/>
      <c r="K210" s="222"/>
      <c r="L210" s="257"/>
      <c r="M210" s="46"/>
      <c r="N210" s="172"/>
      <c r="O210" s="172"/>
      <c r="P210" s="81"/>
      <c r="R210" s="246"/>
      <c r="S210" s="246"/>
      <c r="X210" s="56"/>
      <c r="Y210" s="272"/>
      <c r="Z210" s="363"/>
      <c r="AA210" s="273"/>
      <c r="AB210" s="287"/>
      <c r="AC210" s="419"/>
      <c r="AD210" s="419"/>
      <c r="AE210" s="419"/>
      <c r="AF210" s="419"/>
      <c r="AG210" s="406"/>
      <c r="AH210" s="269"/>
      <c r="AJ210" s="12"/>
      <c r="AK210" s="12"/>
      <c r="AR210" s="400"/>
      <c r="AS210" s="400"/>
    </row>
    <row r="211" spans="1:45" ht="15" customHeight="1" x14ac:dyDescent="0.25">
      <c r="A211" s="186"/>
      <c r="B211" s="32"/>
      <c r="C211" s="85" t="s">
        <v>134</v>
      </c>
      <c r="D211" s="94"/>
      <c r="E211" s="46">
        <v>118</v>
      </c>
      <c r="F211" s="49"/>
      <c r="G211" s="209" t="str">
        <f>IF(AND(F211&lt;=F207,F211&gt;=0),"","ERROR")</f>
        <v/>
      </c>
      <c r="I211" s="46">
        <v>118</v>
      </c>
      <c r="J211" s="223"/>
      <c r="K211" s="223"/>
      <c r="L211" s="257"/>
      <c r="M211" s="46"/>
      <c r="N211" s="24"/>
      <c r="O211" s="172"/>
      <c r="P211" s="32"/>
      <c r="R211" s="246"/>
      <c r="S211" s="246"/>
      <c r="X211" s="56">
        <v>118</v>
      </c>
      <c r="Y211" s="272"/>
      <c r="Z211" s="358"/>
      <c r="AA211" s="273"/>
      <c r="AB211" s="277"/>
      <c r="AC211" s="419"/>
      <c r="AD211" s="419"/>
      <c r="AE211" s="419"/>
      <c r="AF211" s="419"/>
      <c r="AG211" s="406"/>
      <c r="AH211" s="269"/>
      <c r="AJ211" s="12"/>
      <c r="AK211" s="12"/>
      <c r="AR211" s="400"/>
      <c r="AS211" s="400"/>
    </row>
    <row r="212" spans="1:45" ht="15" customHeight="1" x14ac:dyDescent="0.25">
      <c r="A212" s="147"/>
      <c r="B212" s="184"/>
      <c r="C212" s="22" t="s">
        <v>176</v>
      </c>
      <c r="D212" s="92" t="s">
        <v>272</v>
      </c>
      <c r="E212" s="46">
        <v>119</v>
      </c>
      <c r="F212" s="49"/>
      <c r="G212" s="209" t="str">
        <f t="shared" si="2"/>
        <v/>
      </c>
      <c r="I212" s="46">
        <v>119</v>
      </c>
      <c r="J212" s="223"/>
      <c r="K212" s="223"/>
      <c r="L212" s="257"/>
      <c r="M212" s="46"/>
      <c r="N212" s="24"/>
      <c r="O212" s="172"/>
      <c r="P212" s="32"/>
      <c r="R212" s="246"/>
      <c r="S212" s="246"/>
      <c r="X212" s="56">
        <v>119</v>
      </c>
      <c r="Y212" s="272"/>
      <c r="Z212" s="434">
        <v>1</v>
      </c>
      <c r="AA212" s="273"/>
      <c r="AB212" s="275">
        <f>F212*Z212</f>
        <v>0</v>
      </c>
      <c r="AC212" s="419"/>
      <c r="AD212" s="419"/>
      <c r="AE212" s="419"/>
      <c r="AF212" s="419"/>
      <c r="AG212" s="406"/>
      <c r="AH212" s="269"/>
      <c r="AJ212" s="12"/>
      <c r="AK212" s="12"/>
      <c r="AR212" s="400"/>
      <c r="AS212" s="400"/>
    </row>
    <row r="213" spans="1:45" ht="15" customHeight="1" x14ac:dyDescent="0.25">
      <c r="A213" s="147"/>
      <c r="B213" s="184"/>
      <c r="C213" s="22" t="s">
        <v>177</v>
      </c>
      <c r="D213" s="92" t="s">
        <v>273</v>
      </c>
      <c r="E213" s="46">
        <v>120</v>
      </c>
      <c r="F213" s="49"/>
      <c r="G213" s="209" t="str">
        <f t="shared" si="2"/>
        <v/>
      </c>
      <c r="I213" s="46">
        <v>120</v>
      </c>
      <c r="J213" s="223"/>
      <c r="K213" s="223"/>
      <c r="L213" s="257"/>
      <c r="M213" s="46"/>
      <c r="N213" s="24"/>
      <c r="O213" s="172"/>
      <c r="P213" s="32"/>
      <c r="R213" s="246"/>
      <c r="S213" s="246"/>
      <c r="X213" s="56">
        <v>120</v>
      </c>
      <c r="Y213" s="272"/>
      <c r="Z213" s="434">
        <v>1</v>
      </c>
      <c r="AA213" s="273"/>
      <c r="AB213" s="275">
        <f>F213*Z213</f>
        <v>0</v>
      </c>
      <c r="AC213" s="419"/>
      <c r="AD213" s="419"/>
      <c r="AE213" s="419"/>
      <c r="AF213" s="419"/>
      <c r="AG213" s="406"/>
      <c r="AH213" s="269"/>
      <c r="AJ213" s="12"/>
      <c r="AK213" s="12"/>
      <c r="AR213" s="400"/>
      <c r="AS213" s="400"/>
    </row>
    <row r="214" spans="1:45" ht="30" customHeight="1" x14ac:dyDescent="0.25">
      <c r="A214" s="186"/>
      <c r="B214" s="184"/>
      <c r="C214" s="22" t="s">
        <v>165</v>
      </c>
      <c r="D214" s="92" t="s">
        <v>360</v>
      </c>
      <c r="E214" s="46">
        <v>93</v>
      </c>
      <c r="F214" s="49"/>
      <c r="G214" s="209" t="str">
        <f>IF(F214&gt;=0,"","ERROR")</f>
        <v/>
      </c>
      <c r="I214" s="46">
        <v>93</v>
      </c>
      <c r="J214" s="223"/>
      <c r="K214" s="223"/>
      <c r="L214" s="257"/>
      <c r="M214" s="46"/>
      <c r="N214" s="24"/>
      <c r="O214" s="172"/>
      <c r="P214" s="32"/>
      <c r="R214" s="246"/>
      <c r="S214" s="246"/>
      <c r="X214" s="56">
        <v>93</v>
      </c>
      <c r="Y214" s="272"/>
      <c r="Z214" s="367">
        <v>0</v>
      </c>
      <c r="AA214" s="273"/>
      <c r="AB214" s="275">
        <f>F214*Z214</f>
        <v>0</v>
      </c>
      <c r="AC214" s="419"/>
      <c r="AD214" s="419"/>
      <c r="AE214" s="419"/>
      <c r="AF214" s="419"/>
      <c r="AG214" s="406"/>
      <c r="AH214" s="269"/>
      <c r="AJ214" s="12"/>
      <c r="AK214" s="12"/>
      <c r="AR214" s="400"/>
      <c r="AS214" s="400"/>
    </row>
    <row r="215" spans="1:45" ht="15" hidden="1" customHeight="1" x14ac:dyDescent="0.25">
      <c r="A215" s="186"/>
      <c r="B215" s="184"/>
      <c r="C215" s="81"/>
      <c r="D215" s="81"/>
      <c r="E215" s="81"/>
      <c r="F215" s="81"/>
      <c r="G215" s="208"/>
      <c r="H215" s="81"/>
      <c r="I215" s="46"/>
      <c r="J215" s="222"/>
      <c r="K215" s="222"/>
      <c r="L215" s="257"/>
      <c r="M215" s="46"/>
      <c r="N215" s="172"/>
      <c r="O215" s="172"/>
      <c r="P215" s="81"/>
      <c r="Q215" s="81"/>
      <c r="R215" s="246"/>
      <c r="S215" s="246"/>
      <c r="X215" s="56"/>
      <c r="Y215" s="272"/>
      <c r="Z215" s="363"/>
      <c r="AA215" s="273"/>
      <c r="AB215" s="287"/>
      <c r="AC215" s="419"/>
      <c r="AD215" s="419"/>
      <c r="AE215" s="419"/>
      <c r="AF215" s="419"/>
      <c r="AG215" s="406"/>
      <c r="AH215" s="269"/>
      <c r="AJ215" s="12"/>
      <c r="AK215" s="12"/>
      <c r="AR215" s="400"/>
      <c r="AS215" s="400"/>
    </row>
    <row r="216" spans="1:45" ht="15" hidden="1" customHeight="1" x14ac:dyDescent="0.25">
      <c r="A216" s="186"/>
      <c r="B216" s="184"/>
      <c r="C216" s="81"/>
      <c r="D216" s="81"/>
      <c r="E216" s="81"/>
      <c r="F216" s="81"/>
      <c r="G216" s="208"/>
      <c r="H216" s="81"/>
      <c r="I216" s="46"/>
      <c r="J216" s="222"/>
      <c r="K216" s="222"/>
      <c r="L216" s="257"/>
      <c r="M216" s="46"/>
      <c r="N216" s="172"/>
      <c r="O216" s="172"/>
      <c r="P216" s="81"/>
      <c r="Q216" s="81"/>
      <c r="R216" s="246"/>
      <c r="S216" s="246"/>
      <c r="X216" s="56"/>
      <c r="Y216" s="272"/>
      <c r="Z216" s="363"/>
      <c r="AA216" s="273"/>
      <c r="AB216" s="287"/>
      <c r="AC216" s="419"/>
      <c r="AD216" s="419"/>
      <c r="AE216" s="419"/>
      <c r="AF216" s="419"/>
      <c r="AG216" s="406"/>
      <c r="AH216" s="269"/>
      <c r="AJ216" s="12"/>
      <c r="AK216" s="12"/>
      <c r="AR216" s="400"/>
      <c r="AS216" s="400"/>
    </row>
    <row r="217" spans="1:45" ht="15" customHeight="1" thickBot="1" x14ac:dyDescent="0.3">
      <c r="A217" s="147"/>
      <c r="B217" s="184"/>
      <c r="C217" s="45" t="s">
        <v>53</v>
      </c>
      <c r="D217" s="94"/>
      <c r="E217" s="54">
        <v>121</v>
      </c>
      <c r="F217" s="49"/>
      <c r="G217" s="24"/>
      <c r="I217" s="46">
        <v>121</v>
      </c>
      <c r="J217" s="237"/>
      <c r="K217" s="237"/>
      <c r="L217" s="257"/>
      <c r="M217" s="46"/>
      <c r="N217" s="24"/>
      <c r="O217" s="172"/>
      <c r="P217" s="53" t="str">
        <f>IF(F217&gt;=SUM(F140:F140,F142:F143,F146:F146,F148:F151,F157,F159:F161,F165,F167:F169,F173,F182,F185,F187,F189,F175:F177,F195:F196,F201:F207,F212:F214,L151,L161,L169,L177,L189,),"","ERROR")</f>
        <v/>
      </c>
      <c r="R217" s="246"/>
      <c r="S217" s="246"/>
      <c r="X217" s="56">
        <v>121</v>
      </c>
      <c r="Y217" s="272"/>
      <c r="Z217" s="358"/>
      <c r="AA217" s="273"/>
      <c r="AB217" s="305">
        <f>SUM(AB140:AB214)+SUM(AO151,AO161,AO169,AO177,AO189)</f>
        <v>0</v>
      </c>
      <c r="AC217" s="419"/>
      <c r="AD217" s="419"/>
      <c r="AE217" s="419"/>
      <c r="AF217" s="419"/>
      <c r="AG217" s="406"/>
      <c r="AH217" s="269"/>
      <c r="AJ217" s="12"/>
      <c r="AK217" s="12"/>
      <c r="AR217" s="400"/>
      <c r="AS217" s="400"/>
    </row>
    <row r="218" spans="1:45" ht="15" customHeight="1" thickTop="1" x14ac:dyDescent="0.25">
      <c r="A218" s="147"/>
      <c r="B218" s="184"/>
      <c r="C218" s="154"/>
      <c r="D218" s="153"/>
      <c r="E218" s="41"/>
      <c r="F218" s="13"/>
      <c r="G218" s="24"/>
      <c r="H218" s="13"/>
      <c r="I218" s="46"/>
      <c r="J218" s="239"/>
      <c r="K218" s="239"/>
      <c r="L218" s="257"/>
      <c r="M218" s="46"/>
      <c r="N218" s="24"/>
      <c r="O218" s="172"/>
      <c r="P218" s="32"/>
      <c r="R218" s="246"/>
      <c r="S218" s="246"/>
      <c r="X218" s="56"/>
      <c r="Y218" s="272"/>
      <c r="Z218" s="363"/>
      <c r="AA218" s="273"/>
      <c r="AB218" s="287"/>
      <c r="AC218" s="419"/>
      <c r="AD218" s="419"/>
      <c r="AE218" s="419"/>
      <c r="AF218" s="419"/>
      <c r="AG218" s="406"/>
      <c r="AH218" s="269"/>
      <c r="AJ218" s="12"/>
      <c r="AK218" s="12"/>
      <c r="AR218" s="400"/>
      <c r="AS218" s="400"/>
    </row>
    <row r="219" spans="1:45" ht="39.9" customHeight="1" x14ac:dyDescent="0.25">
      <c r="A219" s="147"/>
      <c r="B219" s="184"/>
      <c r="D219" s="130" t="s">
        <v>128</v>
      </c>
      <c r="E219" s="131"/>
      <c r="F219" s="132" t="s">
        <v>46</v>
      </c>
      <c r="G219" s="170" t="s">
        <v>113</v>
      </c>
      <c r="I219" s="46"/>
      <c r="L219" s="257"/>
      <c r="M219" s="46"/>
      <c r="N219" s="24"/>
      <c r="O219" s="172"/>
      <c r="P219" s="32"/>
      <c r="R219" s="246"/>
      <c r="S219" s="246"/>
      <c r="X219" s="56"/>
      <c r="Y219" s="272"/>
      <c r="Z219" s="363"/>
      <c r="AA219" s="273"/>
      <c r="AB219" s="287"/>
      <c r="AC219" s="419"/>
      <c r="AD219" s="419"/>
      <c r="AE219" s="419"/>
      <c r="AF219" s="419"/>
      <c r="AG219" s="406"/>
      <c r="AH219" s="269"/>
      <c r="AJ219" s="12"/>
      <c r="AK219" s="12"/>
      <c r="AR219" s="400"/>
      <c r="AS219" s="400"/>
    </row>
    <row r="220" spans="1:45" ht="29.25" customHeight="1" x14ac:dyDescent="0.25">
      <c r="A220" s="147"/>
      <c r="B220" s="184"/>
      <c r="C220" s="37" t="s">
        <v>54</v>
      </c>
      <c r="D220" s="94"/>
      <c r="E220" s="56"/>
      <c r="F220" s="123"/>
      <c r="G220" s="208"/>
      <c r="I220" s="46"/>
      <c r="J220" s="223"/>
      <c r="K220" s="223"/>
      <c r="L220" s="257"/>
      <c r="M220" s="46"/>
      <c r="N220" s="24"/>
      <c r="O220" s="172"/>
      <c r="P220" s="32"/>
      <c r="R220" s="246"/>
      <c r="S220" s="246"/>
      <c r="X220" s="56"/>
      <c r="Y220" s="272"/>
      <c r="Z220" s="363"/>
      <c r="AA220" s="273"/>
      <c r="AB220" s="287"/>
      <c r="AC220" s="419"/>
      <c r="AD220" s="419"/>
      <c r="AE220" s="419"/>
      <c r="AF220" s="419"/>
      <c r="AG220" s="406"/>
      <c r="AH220" s="269"/>
      <c r="AJ220" s="12"/>
      <c r="AK220" s="12"/>
      <c r="AR220" s="400"/>
      <c r="AS220" s="400"/>
    </row>
    <row r="221" spans="1:45" ht="15" customHeight="1" x14ac:dyDescent="0.25">
      <c r="A221" s="147"/>
      <c r="B221" s="184"/>
      <c r="C221" s="22" t="s">
        <v>55</v>
      </c>
      <c r="D221" s="92">
        <v>220</v>
      </c>
      <c r="E221" s="56">
        <v>122</v>
      </c>
      <c r="F221" s="244"/>
      <c r="G221" s="209" t="str">
        <f>IF(F221&gt;=0,"","ERROR")</f>
        <v/>
      </c>
      <c r="I221" s="46">
        <v>122</v>
      </c>
      <c r="J221" s="223"/>
      <c r="K221" s="223"/>
      <c r="L221" s="257"/>
      <c r="M221" s="46"/>
      <c r="N221" s="24"/>
      <c r="O221" s="172"/>
      <c r="P221" s="32"/>
      <c r="R221" s="246"/>
      <c r="S221" s="250"/>
      <c r="X221" s="56">
        <v>122</v>
      </c>
      <c r="Y221" s="272"/>
      <c r="Z221" s="367">
        <v>0</v>
      </c>
      <c r="AA221" s="273"/>
      <c r="AB221" s="275">
        <f>F221*Z221</f>
        <v>0</v>
      </c>
      <c r="AC221" s="419"/>
      <c r="AD221" s="419"/>
      <c r="AE221" s="419"/>
      <c r="AF221" s="419"/>
      <c r="AG221" s="406"/>
      <c r="AH221" s="269"/>
      <c r="AJ221" s="12"/>
      <c r="AK221" s="12"/>
      <c r="AR221" s="400"/>
      <c r="AS221" s="400"/>
    </row>
    <row r="222" spans="1:45" ht="15" customHeight="1" x14ac:dyDescent="0.25">
      <c r="A222" s="147"/>
      <c r="B222" s="184"/>
      <c r="C222" s="22" t="s">
        <v>56</v>
      </c>
      <c r="D222" s="92">
        <v>220</v>
      </c>
      <c r="E222" s="56">
        <v>123</v>
      </c>
      <c r="F222" s="244"/>
      <c r="G222" s="209" t="str">
        <f>IF(F222&gt;=0,"","ERROR")</f>
        <v/>
      </c>
      <c r="I222" s="46">
        <v>123</v>
      </c>
      <c r="J222" s="223"/>
      <c r="K222" s="223"/>
      <c r="L222" s="257"/>
      <c r="M222" s="46"/>
      <c r="N222" s="24"/>
      <c r="O222" s="172"/>
      <c r="P222" s="32"/>
      <c r="R222" s="246"/>
      <c r="S222" s="250"/>
      <c r="X222" s="56">
        <v>123</v>
      </c>
      <c r="Y222" s="272"/>
      <c r="Z222" s="367">
        <v>0</v>
      </c>
      <c r="AA222" s="273"/>
      <c r="AB222" s="275">
        <f>F222*Z222</f>
        <v>0</v>
      </c>
      <c r="AC222" s="419"/>
      <c r="AD222" s="419"/>
      <c r="AE222" s="419"/>
      <c r="AF222" s="419"/>
      <c r="AG222" s="406"/>
      <c r="AH222" s="269"/>
      <c r="AJ222" s="12"/>
      <c r="AK222" s="12"/>
      <c r="AR222" s="400"/>
      <c r="AS222" s="400"/>
    </row>
    <row r="223" spans="1:45" ht="30" customHeight="1" x14ac:dyDescent="0.25">
      <c r="A223" s="147"/>
      <c r="B223" s="184"/>
      <c r="C223" s="22" t="s">
        <v>135</v>
      </c>
      <c r="D223" s="92">
        <v>221</v>
      </c>
      <c r="E223" s="54">
        <v>124</v>
      </c>
      <c r="F223" s="244"/>
      <c r="G223" s="209" t="str">
        <f>IF(F223&gt;=0,"","ERROR")</f>
        <v/>
      </c>
      <c r="I223" s="46">
        <v>124</v>
      </c>
      <c r="J223" s="223"/>
      <c r="K223" s="223"/>
      <c r="L223" s="257"/>
      <c r="M223" s="46"/>
      <c r="N223" s="24"/>
      <c r="O223" s="172"/>
      <c r="P223" s="32"/>
      <c r="R223" s="246"/>
      <c r="S223" s="250"/>
      <c r="X223" s="56">
        <v>124</v>
      </c>
      <c r="Y223" s="272"/>
      <c r="Z223" s="367">
        <v>0</v>
      </c>
      <c r="AA223" s="273"/>
      <c r="AB223" s="275">
        <f>F223*Z223</f>
        <v>0</v>
      </c>
      <c r="AC223" s="419"/>
      <c r="AD223" s="419"/>
      <c r="AE223" s="419"/>
      <c r="AF223" s="419"/>
      <c r="AG223" s="406"/>
      <c r="AH223" s="269"/>
      <c r="AJ223" s="12"/>
      <c r="AK223" s="12"/>
      <c r="AR223" s="400"/>
      <c r="AS223" s="400"/>
    </row>
    <row r="224" spans="1:45" ht="15" customHeight="1" x14ac:dyDescent="0.35">
      <c r="A224" s="147"/>
      <c r="B224" s="180"/>
      <c r="C224" s="68"/>
      <c r="D224" s="101"/>
      <c r="E224" s="101"/>
      <c r="F224" s="5"/>
      <c r="G224" s="6"/>
      <c r="H224" s="24"/>
      <c r="I224" s="46"/>
      <c r="J224" s="182"/>
      <c r="K224" s="182"/>
      <c r="L224" s="257"/>
      <c r="M224" s="46"/>
      <c r="N224" s="174"/>
      <c r="O224" s="172"/>
      <c r="P224" s="70"/>
      <c r="R224" s="246"/>
      <c r="S224" s="246"/>
      <c r="X224" s="56"/>
      <c r="Y224" s="272"/>
      <c r="Z224" s="363"/>
      <c r="AA224" s="273"/>
      <c r="AB224" s="287"/>
      <c r="AC224" s="419"/>
      <c r="AD224" s="419"/>
      <c r="AE224" s="419"/>
      <c r="AF224" s="419"/>
      <c r="AG224" s="406"/>
      <c r="AH224" s="269"/>
      <c r="AJ224" s="12"/>
      <c r="AK224" s="12"/>
      <c r="AR224" s="400"/>
      <c r="AS224" s="400"/>
    </row>
    <row r="225" spans="1:45" ht="30" customHeight="1" x14ac:dyDescent="0.25">
      <c r="A225" s="147"/>
      <c r="B225" s="474" t="s">
        <v>57</v>
      </c>
      <c r="C225" s="475"/>
      <c r="D225" s="469" t="s">
        <v>209</v>
      </c>
      <c r="E225" s="103"/>
      <c r="F225" s="462" t="s">
        <v>58</v>
      </c>
      <c r="G225" s="462" t="s">
        <v>59</v>
      </c>
      <c r="H225" s="459" t="s">
        <v>113</v>
      </c>
      <c r="I225" s="46"/>
      <c r="J225" s="240"/>
      <c r="K225" s="240"/>
      <c r="L225" s="257"/>
      <c r="M225" s="46"/>
      <c r="N225" s="24"/>
      <c r="O225" s="172"/>
      <c r="P225" s="459" t="s">
        <v>113</v>
      </c>
      <c r="Q225" s="459" t="s">
        <v>113</v>
      </c>
      <c r="R225" s="461" t="s">
        <v>407</v>
      </c>
      <c r="S225" s="461" t="s">
        <v>408</v>
      </c>
      <c r="T225" s="464"/>
      <c r="X225" s="56"/>
      <c r="Y225" s="272"/>
      <c r="Z225" s="363"/>
      <c r="AA225" s="273"/>
      <c r="AB225" s="287"/>
      <c r="AC225" s="419"/>
      <c r="AD225" s="419"/>
      <c r="AE225" s="419"/>
      <c r="AF225" s="419"/>
      <c r="AG225" s="406"/>
      <c r="AH225" s="269"/>
      <c r="AJ225" s="12"/>
      <c r="AK225" s="12"/>
      <c r="AR225" s="400"/>
      <c r="AS225" s="400"/>
    </row>
    <row r="226" spans="1:45" ht="15" customHeight="1" x14ac:dyDescent="0.3">
      <c r="A226" s="147"/>
      <c r="B226" s="184"/>
      <c r="C226" s="155"/>
      <c r="D226" s="470"/>
      <c r="E226" s="104"/>
      <c r="F226" s="463"/>
      <c r="G226" s="463"/>
      <c r="H226" s="460"/>
      <c r="I226" s="46"/>
      <c r="J226" s="241"/>
      <c r="K226" s="241"/>
      <c r="L226" s="257"/>
      <c r="M226" s="46"/>
      <c r="N226" s="24"/>
      <c r="O226" s="172"/>
      <c r="P226" s="460"/>
      <c r="Q226" s="460"/>
      <c r="R226" s="461"/>
      <c r="S226" s="461"/>
      <c r="T226" s="464"/>
      <c r="X226" s="56"/>
      <c r="Y226" s="272"/>
      <c r="Z226" s="363"/>
      <c r="AA226" s="273"/>
      <c r="AB226" s="287"/>
      <c r="AC226" s="419"/>
      <c r="AD226" s="419"/>
      <c r="AE226" s="419"/>
      <c r="AF226" s="419"/>
      <c r="AG226" s="406"/>
      <c r="AH226" s="269"/>
      <c r="AJ226" s="12"/>
      <c r="AK226" s="12"/>
      <c r="AR226" s="400"/>
      <c r="AS226" s="400"/>
    </row>
    <row r="227" spans="1:45" ht="24.9" customHeight="1" x14ac:dyDescent="0.3">
      <c r="A227" s="147"/>
      <c r="B227" s="184"/>
      <c r="C227" s="155"/>
      <c r="D227" s="104"/>
      <c r="E227" s="131"/>
      <c r="F227" s="51" t="s">
        <v>7</v>
      </c>
      <c r="G227" s="51" t="s">
        <v>8</v>
      </c>
      <c r="H227" s="24"/>
      <c r="I227" s="46"/>
      <c r="J227" s="241"/>
      <c r="K227" s="241"/>
      <c r="L227" s="257"/>
      <c r="M227" s="46"/>
      <c r="N227" s="24"/>
      <c r="O227" s="172"/>
      <c r="P227" s="32"/>
      <c r="R227" s="246"/>
      <c r="S227" s="246"/>
      <c r="T227" s="399"/>
      <c r="X227" s="56"/>
      <c r="Y227" s="272"/>
      <c r="Z227" s="363"/>
      <c r="AA227" s="273"/>
      <c r="AB227" s="287"/>
      <c r="AC227" s="419"/>
      <c r="AD227" s="419"/>
      <c r="AE227" s="419"/>
      <c r="AF227" s="419"/>
      <c r="AG227" s="406"/>
      <c r="AH227" s="269"/>
      <c r="AJ227" s="12"/>
      <c r="AK227" s="12"/>
      <c r="AR227" s="400"/>
      <c r="AS227" s="400"/>
    </row>
    <row r="228" spans="1:45" ht="15" customHeight="1" x14ac:dyDescent="0.25">
      <c r="A228" s="147"/>
      <c r="B228" s="184"/>
      <c r="C228" s="133" t="s">
        <v>178</v>
      </c>
      <c r="D228" s="94"/>
      <c r="E228" s="56"/>
      <c r="F228" s="134"/>
      <c r="G228" s="134"/>
      <c r="H228" s="24"/>
      <c r="I228" s="46"/>
      <c r="J228" s="223"/>
      <c r="K228" s="223"/>
      <c r="L228" s="257"/>
      <c r="M228" s="46"/>
      <c r="N228" s="24"/>
      <c r="O228" s="172"/>
      <c r="P228" s="32"/>
      <c r="R228" s="246"/>
      <c r="S228" s="246"/>
      <c r="T228" s="399"/>
      <c r="X228" s="56"/>
      <c r="Y228" s="272"/>
      <c r="Z228" s="363"/>
      <c r="AA228" s="273"/>
      <c r="AB228" s="287"/>
      <c r="AC228" s="419"/>
      <c r="AD228" s="419"/>
      <c r="AE228" s="419"/>
      <c r="AF228" s="419"/>
      <c r="AG228" s="406"/>
      <c r="AH228" s="269"/>
      <c r="AJ228" s="12"/>
      <c r="AK228" s="12"/>
      <c r="AR228" s="400"/>
      <c r="AS228" s="400"/>
    </row>
    <row r="229" spans="1:45" ht="15" customHeight="1" x14ac:dyDescent="0.25">
      <c r="A229" s="147"/>
      <c r="B229" s="184"/>
      <c r="C229" s="135" t="s">
        <v>221</v>
      </c>
      <c r="D229" s="93" t="s">
        <v>256</v>
      </c>
      <c r="E229" s="56">
        <v>125</v>
      </c>
      <c r="F229" s="244"/>
      <c r="G229" s="244"/>
      <c r="H229" s="209" t="str">
        <f>IF(MIN(F229:G229)&gt;=0,"","ERROR")</f>
        <v/>
      </c>
      <c r="I229" s="46">
        <v>125</v>
      </c>
      <c r="J229" s="223"/>
      <c r="K229" s="223"/>
      <c r="L229" s="257"/>
      <c r="M229" s="46"/>
      <c r="N229" s="24"/>
      <c r="O229" s="172"/>
      <c r="P229" s="32"/>
      <c r="R229" s="53" t="str">
        <f>IF(OR(COUNT(F229:G229)=0,COUNT(F229:G229)=2),"","ERROR")</f>
        <v/>
      </c>
      <c r="S229" s="53" t="str">
        <f>IF(COUNT(F229:G229)&gt;0,"No facilitation applied","")</f>
        <v/>
      </c>
      <c r="T229" s="399"/>
      <c r="X229" s="56">
        <v>125</v>
      </c>
      <c r="Y229" s="272"/>
      <c r="Z229" s="344" t="s">
        <v>428</v>
      </c>
      <c r="AA229" s="273"/>
      <c r="AB229" s="277"/>
      <c r="AC229" s="419"/>
      <c r="AD229" s="269" t="s">
        <v>429</v>
      </c>
      <c r="AE229" s="419"/>
      <c r="AG229" s="406"/>
      <c r="AH229" s="269"/>
      <c r="AJ229" s="12"/>
      <c r="AK229" s="12"/>
      <c r="AR229" s="400"/>
      <c r="AS229" s="400"/>
    </row>
    <row r="230" spans="1:45" ht="15" customHeight="1" x14ac:dyDescent="0.25">
      <c r="A230" s="147"/>
      <c r="B230" s="184"/>
      <c r="C230" s="135" t="s">
        <v>222</v>
      </c>
      <c r="D230" s="93" t="s">
        <v>256</v>
      </c>
      <c r="E230" s="46">
        <v>126</v>
      </c>
      <c r="F230" s="244"/>
      <c r="G230" s="244"/>
      <c r="H230" s="209" t="str">
        <f t="shared" ref="H230:H236" si="3">IF(MIN(F230:G230)&gt;=0,"","ERROR")</f>
        <v/>
      </c>
      <c r="I230" s="46">
        <v>126</v>
      </c>
      <c r="J230" s="223"/>
      <c r="K230" s="223"/>
      <c r="L230" s="257"/>
      <c r="M230" s="46"/>
      <c r="N230" s="24"/>
      <c r="O230" s="172"/>
      <c r="P230" s="32"/>
      <c r="R230" s="53" t="str">
        <f>IF(OR(COUNT(F230:G230)=0,COUNT(F230:G230)=2),"","ERROR")</f>
        <v/>
      </c>
      <c r="S230" s="53" t="str">
        <f>IF(COUNT(F230:G230)&gt;0,"No facilitation applied","")</f>
        <v/>
      </c>
      <c r="T230" s="399"/>
      <c r="X230" s="56">
        <v>126</v>
      </c>
      <c r="Y230" s="272"/>
      <c r="Z230" s="344" t="s">
        <v>428</v>
      </c>
      <c r="AA230" s="273"/>
      <c r="AB230" s="277"/>
      <c r="AC230" s="419"/>
      <c r="AD230" s="269" t="s">
        <v>429</v>
      </c>
      <c r="AE230" s="419"/>
      <c r="AF230" s="419"/>
      <c r="AG230" s="406"/>
      <c r="AH230" s="269"/>
      <c r="AJ230" s="12"/>
      <c r="AK230" s="12"/>
      <c r="AR230" s="400"/>
      <c r="AS230" s="400"/>
    </row>
    <row r="231" spans="1:45" ht="15" customHeight="1" x14ac:dyDescent="0.25">
      <c r="A231" s="147"/>
      <c r="B231" s="184"/>
      <c r="C231" s="135" t="s">
        <v>223</v>
      </c>
      <c r="D231" s="92" t="s">
        <v>274</v>
      </c>
      <c r="E231" s="46">
        <v>127</v>
      </c>
      <c r="F231" s="49"/>
      <c r="G231" s="49"/>
      <c r="H231" s="209" t="str">
        <f t="shared" si="3"/>
        <v/>
      </c>
      <c r="I231" s="46">
        <v>127</v>
      </c>
      <c r="J231" s="223"/>
      <c r="K231" s="223"/>
      <c r="L231" s="257"/>
      <c r="M231" s="46"/>
      <c r="N231" s="24"/>
      <c r="O231" s="172"/>
      <c r="P231" s="32"/>
      <c r="R231" s="246"/>
      <c r="S231" s="246"/>
      <c r="T231" s="399"/>
      <c r="X231" s="56">
        <v>127</v>
      </c>
      <c r="Y231" s="272"/>
      <c r="Z231" s="367">
        <v>0</v>
      </c>
      <c r="AA231" s="273"/>
      <c r="AB231" s="275">
        <f>F231*Z231</f>
        <v>0</v>
      </c>
      <c r="AC231" s="419"/>
      <c r="AD231" s="419"/>
      <c r="AE231" s="419"/>
      <c r="AF231" s="419"/>
      <c r="AG231" s="406"/>
      <c r="AH231" s="269"/>
      <c r="AJ231" s="12"/>
      <c r="AK231" s="12"/>
      <c r="AR231" s="400"/>
      <c r="AS231" s="400"/>
    </row>
    <row r="232" spans="1:45" ht="15" customHeight="1" x14ac:dyDescent="0.25">
      <c r="A232" s="147"/>
      <c r="B232" s="184"/>
      <c r="C232" s="135" t="s">
        <v>224</v>
      </c>
      <c r="D232" s="92" t="s">
        <v>274</v>
      </c>
      <c r="E232" s="46">
        <v>129</v>
      </c>
      <c r="F232" s="49"/>
      <c r="G232" s="49"/>
      <c r="H232" s="209" t="str">
        <f t="shared" si="3"/>
        <v/>
      </c>
      <c r="I232" s="46">
        <v>129</v>
      </c>
      <c r="J232" s="223"/>
      <c r="K232" s="223"/>
      <c r="L232" s="257"/>
      <c r="M232" s="46"/>
      <c r="N232" s="24"/>
      <c r="O232" s="172"/>
      <c r="P232" s="32"/>
      <c r="R232" s="246"/>
      <c r="S232" s="246"/>
      <c r="T232" s="399"/>
      <c r="X232" s="56">
        <v>129</v>
      </c>
      <c r="Y232" s="272"/>
      <c r="Z232" s="367">
        <v>0</v>
      </c>
      <c r="AA232" s="273"/>
      <c r="AB232" s="275">
        <f>F232*Z232</f>
        <v>0</v>
      </c>
      <c r="AC232" s="419"/>
      <c r="AD232" s="419"/>
      <c r="AE232" s="419"/>
      <c r="AF232" s="419"/>
      <c r="AG232" s="406"/>
      <c r="AH232" s="269"/>
      <c r="AJ232" s="12"/>
      <c r="AK232" s="12"/>
      <c r="AR232" s="400"/>
      <c r="AS232" s="400"/>
    </row>
    <row r="233" spans="1:45" ht="15" customHeight="1" x14ac:dyDescent="0.25">
      <c r="A233" s="147"/>
      <c r="B233" s="184"/>
      <c r="C233" s="133" t="s">
        <v>225</v>
      </c>
      <c r="D233" s="93" t="s">
        <v>256</v>
      </c>
      <c r="E233" s="46">
        <v>130</v>
      </c>
      <c r="F233" s="244"/>
      <c r="G233" s="244"/>
      <c r="H233" s="209" t="str">
        <f t="shared" si="3"/>
        <v/>
      </c>
      <c r="I233" s="46">
        <v>130</v>
      </c>
      <c r="J233" s="223"/>
      <c r="K233" s="223"/>
      <c r="L233" s="257"/>
      <c r="M233" s="46"/>
      <c r="N233" s="24"/>
      <c r="O233" s="172"/>
      <c r="P233" s="32"/>
      <c r="R233" s="53" t="str">
        <f>IF(OR(COUNT(F233:G233)=0,COUNT(F233:G233)=2),"","ERROR")</f>
        <v/>
      </c>
      <c r="S233" s="53" t="str">
        <f>IF(COUNT(F233:G233)&gt;0,"No facilitation applied","")</f>
        <v/>
      </c>
      <c r="T233" s="399"/>
      <c r="X233" s="56">
        <v>130</v>
      </c>
      <c r="Y233" s="272"/>
      <c r="Z233" s="344" t="s">
        <v>428</v>
      </c>
      <c r="AA233" s="273"/>
      <c r="AB233" s="277"/>
      <c r="AC233" s="419"/>
      <c r="AD233" s="269" t="s">
        <v>429</v>
      </c>
      <c r="AE233" s="419"/>
      <c r="AF233" s="419"/>
      <c r="AG233" s="406"/>
      <c r="AH233" s="269"/>
      <c r="AJ233" s="12"/>
      <c r="AK233" s="12"/>
      <c r="AR233" s="400"/>
      <c r="AS233" s="400"/>
    </row>
    <row r="234" spans="1:45" ht="15" hidden="1" customHeight="1" x14ac:dyDescent="0.25">
      <c r="A234" s="147"/>
      <c r="B234" s="184"/>
      <c r="C234" s="81"/>
      <c r="D234" s="81"/>
      <c r="E234" s="46"/>
      <c r="F234" s="81"/>
      <c r="G234" s="81"/>
      <c r="H234" s="208"/>
      <c r="I234" s="46"/>
      <c r="J234" s="222"/>
      <c r="K234" s="222"/>
      <c r="L234" s="257"/>
      <c r="M234" s="46"/>
      <c r="N234" s="172"/>
      <c r="O234" s="172"/>
      <c r="P234" s="81"/>
      <c r="Q234" s="81"/>
      <c r="R234" s="53" t="str">
        <f>IF(OR(COUNT(F234:G234)=0,COUNT(F234:G234)=2),"","ERROR")</f>
        <v/>
      </c>
      <c r="S234" s="53" t="str">
        <f>IF(COUNT(F234:G234)&gt;0,"No facilitation applied","")</f>
        <v/>
      </c>
      <c r="T234" s="399"/>
      <c r="X234" s="56"/>
      <c r="Y234" s="272"/>
      <c r="Z234" s="358"/>
      <c r="AA234" s="273"/>
      <c r="AB234" s="277"/>
      <c r="AC234" s="419"/>
      <c r="AD234" s="419"/>
      <c r="AE234" s="419"/>
      <c r="AF234" s="419"/>
      <c r="AG234" s="406"/>
      <c r="AH234" s="269"/>
      <c r="AJ234" s="12"/>
      <c r="AK234" s="12"/>
      <c r="AR234" s="400"/>
      <c r="AS234" s="400"/>
    </row>
    <row r="235" spans="1:45" ht="15" hidden="1" customHeight="1" x14ac:dyDescent="0.25">
      <c r="A235" s="147"/>
      <c r="B235" s="184"/>
      <c r="C235" s="81"/>
      <c r="D235" s="81"/>
      <c r="E235" s="46"/>
      <c r="F235" s="81"/>
      <c r="G235" s="81"/>
      <c r="H235" s="208"/>
      <c r="I235" s="46"/>
      <c r="J235" s="222"/>
      <c r="K235" s="222"/>
      <c r="L235" s="257"/>
      <c r="M235" s="46"/>
      <c r="N235" s="172"/>
      <c r="O235" s="172"/>
      <c r="P235" s="81"/>
      <c r="Q235" s="81"/>
      <c r="R235" s="53" t="str">
        <f t="shared" ref="R235" si="4">IF(COUNTBLANK(F235:G235)&lt;&gt;1,"","ERROR")</f>
        <v/>
      </c>
      <c r="S235" s="53"/>
      <c r="T235" s="399"/>
      <c r="X235" s="56"/>
      <c r="Y235" s="272"/>
      <c r="Z235" s="358"/>
      <c r="AA235" s="273"/>
      <c r="AB235" s="277"/>
      <c r="AC235" s="419"/>
      <c r="AD235" s="419"/>
      <c r="AE235" s="419"/>
      <c r="AF235" s="419"/>
      <c r="AG235" s="406"/>
      <c r="AH235" s="269"/>
      <c r="AJ235" s="12"/>
      <c r="AK235" s="12"/>
      <c r="AR235" s="400"/>
      <c r="AS235" s="400"/>
    </row>
    <row r="236" spans="1:45" ht="15" customHeight="1" x14ac:dyDescent="0.25">
      <c r="A236" s="147"/>
      <c r="B236" s="184"/>
      <c r="C236" s="133" t="s">
        <v>226</v>
      </c>
      <c r="D236" s="93" t="s">
        <v>256</v>
      </c>
      <c r="E236" s="46">
        <v>131</v>
      </c>
      <c r="F236" s="244"/>
      <c r="G236" s="244"/>
      <c r="H236" s="209" t="str">
        <f t="shared" si="3"/>
        <v/>
      </c>
      <c r="I236" s="46">
        <v>131</v>
      </c>
      <c r="J236" s="223"/>
      <c r="K236" s="223"/>
      <c r="L236" s="257"/>
      <c r="M236" s="46"/>
      <c r="N236" s="24"/>
      <c r="O236" s="172"/>
      <c r="P236" s="32"/>
      <c r="R236" s="53" t="str">
        <f>IF(OR(COUNT(F236:G236)=0,COUNT(F236:G236)=2),"","ERROR")</f>
        <v/>
      </c>
      <c r="S236" s="53" t="str">
        <f>IF(COUNT(F236:G236)&gt;0,"No facilitation applied","")</f>
        <v/>
      </c>
      <c r="T236" s="399"/>
      <c r="X236" s="56">
        <v>131</v>
      </c>
      <c r="Y236" s="272"/>
      <c r="Z236" s="344" t="s">
        <v>428</v>
      </c>
      <c r="AA236" s="273"/>
      <c r="AB236" s="277"/>
      <c r="AC236" s="419"/>
      <c r="AD236" s="269" t="s">
        <v>429</v>
      </c>
      <c r="AE236" s="419"/>
      <c r="AF236" s="419"/>
      <c r="AG236" s="406"/>
      <c r="AH236" s="269"/>
      <c r="AJ236" s="12"/>
      <c r="AK236" s="12"/>
      <c r="AR236" s="400"/>
      <c r="AS236" s="400"/>
    </row>
    <row r="237" spans="1:45" ht="15" hidden="1" customHeight="1" x14ac:dyDescent="0.25">
      <c r="A237" s="147"/>
      <c r="B237" s="184"/>
      <c r="C237" s="81"/>
      <c r="D237" s="81"/>
      <c r="E237" s="46"/>
      <c r="F237" s="81"/>
      <c r="G237" s="81"/>
      <c r="H237" s="208"/>
      <c r="I237" s="46"/>
      <c r="J237" s="222"/>
      <c r="K237" s="222"/>
      <c r="L237" s="257"/>
      <c r="M237" s="46"/>
      <c r="N237" s="172"/>
      <c r="O237" s="172"/>
      <c r="P237" s="81"/>
      <c r="Q237" s="81"/>
      <c r="R237" s="53" t="str">
        <f>IF(OR(COUNT(F237:G237)=0,COUNT(F237:G237)=2),"","ERROR")</f>
        <v/>
      </c>
      <c r="S237" s="53" t="str">
        <f>IF(COUNT(F237:G237)&gt;0,"No facilitation applied","")</f>
        <v/>
      </c>
      <c r="T237" s="399"/>
      <c r="X237" s="56"/>
      <c r="Y237" s="272"/>
      <c r="Z237" s="363"/>
      <c r="AA237" s="273"/>
      <c r="AB237" s="287"/>
      <c r="AC237" s="419"/>
      <c r="AD237" s="419"/>
      <c r="AE237" s="419"/>
      <c r="AF237" s="419"/>
      <c r="AG237" s="406"/>
      <c r="AH237" s="269"/>
      <c r="AJ237" s="12"/>
      <c r="AK237" s="12"/>
      <c r="AR237" s="400"/>
      <c r="AS237" s="400"/>
    </row>
    <row r="238" spans="1:45" ht="15" hidden="1" customHeight="1" x14ac:dyDescent="0.25">
      <c r="A238" s="147"/>
      <c r="B238" s="184"/>
      <c r="C238" s="81"/>
      <c r="D238" s="81"/>
      <c r="E238" s="46"/>
      <c r="F238" s="81"/>
      <c r="G238" s="81"/>
      <c r="H238" s="208"/>
      <c r="I238" s="46"/>
      <c r="J238" s="222"/>
      <c r="K238" s="222"/>
      <c r="L238" s="257"/>
      <c r="M238" s="46"/>
      <c r="N238" s="172"/>
      <c r="O238" s="172"/>
      <c r="P238" s="81"/>
      <c r="Q238" s="81"/>
      <c r="R238" s="246"/>
      <c r="S238" s="246"/>
      <c r="T238" s="399"/>
      <c r="X238" s="56"/>
      <c r="Y238" s="272"/>
      <c r="Z238" s="363"/>
      <c r="AA238" s="273"/>
      <c r="AB238" s="287"/>
      <c r="AC238" s="419"/>
      <c r="AD238" s="419"/>
      <c r="AE238" s="419"/>
      <c r="AF238" s="419"/>
      <c r="AG238" s="406"/>
      <c r="AH238" s="269"/>
      <c r="AJ238" s="12"/>
      <c r="AK238" s="12"/>
      <c r="AR238" s="400"/>
      <c r="AS238" s="400"/>
    </row>
    <row r="239" spans="1:45" ht="15" customHeight="1" x14ac:dyDescent="0.25">
      <c r="A239" s="147"/>
      <c r="B239" s="184"/>
      <c r="C239" s="133" t="s">
        <v>227</v>
      </c>
      <c r="D239" s="94"/>
      <c r="E239" s="46"/>
      <c r="F239" s="123"/>
      <c r="G239" s="123"/>
      <c r="H239" s="208"/>
      <c r="I239" s="46"/>
      <c r="J239" s="223"/>
      <c r="K239" s="223"/>
      <c r="L239" s="257"/>
      <c r="M239" s="46"/>
      <c r="N239" s="24"/>
      <c r="O239" s="172"/>
      <c r="P239" s="32"/>
      <c r="R239" s="246"/>
      <c r="S239" s="246"/>
      <c r="T239" s="399"/>
      <c r="X239" s="56"/>
      <c r="Y239" s="272"/>
      <c r="Z239" s="441"/>
      <c r="AA239" s="273"/>
      <c r="AB239" s="289"/>
      <c r="AC239" s="419"/>
      <c r="AD239" s="419"/>
      <c r="AE239" s="419"/>
      <c r="AF239" s="419"/>
      <c r="AG239" s="406"/>
      <c r="AH239" s="269"/>
      <c r="AJ239" s="12"/>
      <c r="AK239" s="12"/>
      <c r="AR239" s="400"/>
      <c r="AS239" s="400"/>
    </row>
    <row r="240" spans="1:45" ht="15" customHeight="1" x14ac:dyDescent="0.25">
      <c r="A240" s="147"/>
      <c r="B240" s="184"/>
      <c r="C240" s="97" t="s">
        <v>312</v>
      </c>
      <c r="D240" s="92" t="s">
        <v>275</v>
      </c>
      <c r="E240" s="46">
        <v>132</v>
      </c>
      <c r="F240" s="49"/>
      <c r="G240" s="49"/>
      <c r="H240" s="209" t="str">
        <f>IF(MIN(F240:G240)&gt;=0,"","ERROR")</f>
        <v/>
      </c>
      <c r="I240" s="46">
        <v>132</v>
      </c>
      <c r="J240" s="223"/>
      <c r="K240" s="223"/>
      <c r="L240" s="257"/>
      <c r="M240" s="46"/>
      <c r="N240" s="24"/>
      <c r="O240" s="172"/>
      <c r="P240" s="32"/>
      <c r="R240" s="246"/>
      <c r="S240" s="246"/>
      <c r="X240" s="56">
        <v>132</v>
      </c>
      <c r="Y240" s="272"/>
      <c r="Z240" s="434">
        <v>0.25</v>
      </c>
      <c r="AA240" s="273"/>
      <c r="AB240" s="275">
        <f>F240*Z240</f>
        <v>0</v>
      </c>
      <c r="AC240" s="419"/>
      <c r="AD240" s="419"/>
      <c r="AE240" s="419"/>
      <c r="AF240" s="419"/>
      <c r="AG240" s="406"/>
      <c r="AH240" s="269"/>
      <c r="AJ240" s="12"/>
      <c r="AK240" s="12"/>
      <c r="AR240" s="400"/>
      <c r="AS240" s="400"/>
    </row>
    <row r="241" spans="1:45" ht="15" customHeight="1" x14ac:dyDescent="0.25">
      <c r="A241" s="147"/>
      <c r="B241" s="184"/>
      <c r="C241" s="97" t="s">
        <v>313</v>
      </c>
      <c r="D241" s="92" t="s">
        <v>276</v>
      </c>
      <c r="E241" s="46">
        <v>464</v>
      </c>
      <c r="F241" s="49"/>
      <c r="G241" s="49"/>
      <c r="H241" s="209" t="str">
        <f>IF(MIN(F241:G241)&gt;=0,"","ERROR")</f>
        <v/>
      </c>
      <c r="I241" s="46">
        <v>464</v>
      </c>
      <c r="J241" s="223"/>
      <c r="K241" s="223"/>
      <c r="L241" s="257"/>
      <c r="M241" s="46"/>
      <c r="N241" s="24"/>
      <c r="O241" s="172"/>
      <c r="P241" s="32"/>
      <c r="R241" s="246"/>
      <c r="S241" s="246"/>
      <c r="X241" s="56">
        <v>464</v>
      </c>
      <c r="Y241" s="272"/>
      <c r="Z241" s="434">
        <v>0.5</v>
      </c>
      <c r="AA241" s="273"/>
      <c r="AB241" s="275">
        <f>F241*Z241</f>
        <v>0</v>
      </c>
      <c r="AC241" s="419"/>
      <c r="AD241" s="419"/>
      <c r="AE241" s="419"/>
      <c r="AF241" s="419"/>
      <c r="AG241" s="406"/>
      <c r="AH241" s="269"/>
      <c r="AJ241" s="12"/>
      <c r="AK241" s="12"/>
      <c r="AR241" s="400"/>
      <c r="AS241" s="400"/>
    </row>
    <row r="242" spans="1:45" ht="15" hidden="1" customHeight="1" x14ac:dyDescent="0.25">
      <c r="A242" s="147"/>
      <c r="B242" s="184"/>
      <c r="C242" s="81"/>
      <c r="D242" s="81"/>
      <c r="E242" s="46"/>
      <c r="F242" s="81"/>
      <c r="G242" s="81"/>
      <c r="H242" s="208"/>
      <c r="I242" s="46"/>
      <c r="J242" s="222"/>
      <c r="K242" s="222"/>
      <c r="L242" s="257"/>
      <c r="M242" s="46"/>
      <c r="N242" s="172"/>
      <c r="O242" s="172"/>
      <c r="P242" s="81"/>
      <c r="R242" s="246"/>
      <c r="S242" s="246"/>
      <c r="X242" s="56"/>
      <c r="Y242" s="272"/>
      <c r="Z242" s="363"/>
      <c r="AA242" s="273"/>
      <c r="AB242" s="287"/>
      <c r="AC242" s="419"/>
      <c r="AD242" s="419"/>
      <c r="AE242" s="419"/>
      <c r="AF242" s="419"/>
      <c r="AG242" s="406"/>
      <c r="AH242" s="269"/>
      <c r="AJ242" s="12"/>
      <c r="AK242" s="12"/>
      <c r="AR242" s="400"/>
      <c r="AS242" s="400"/>
    </row>
    <row r="243" spans="1:45" ht="15" hidden="1" customHeight="1" x14ac:dyDescent="0.25">
      <c r="A243" s="147"/>
      <c r="B243" s="184"/>
      <c r="C243" s="81"/>
      <c r="D243" s="81"/>
      <c r="E243" s="46"/>
      <c r="F243" s="81"/>
      <c r="G243" s="81"/>
      <c r="H243" s="208"/>
      <c r="I243" s="46"/>
      <c r="J243" s="222"/>
      <c r="K243" s="222"/>
      <c r="L243" s="257"/>
      <c r="M243" s="46"/>
      <c r="N243" s="172"/>
      <c r="O243" s="172"/>
      <c r="P243" s="81"/>
      <c r="R243" s="246"/>
      <c r="S243" s="246"/>
      <c r="X243" s="56"/>
      <c r="Y243" s="272"/>
      <c r="Z243" s="363"/>
      <c r="AA243" s="273"/>
      <c r="AB243" s="287"/>
      <c r="AC243" s="419"/>
      <c r="AD243" s="419"/>
      <c r="AE243" s="419"/>
      <c r="AF243" s="419"/>
      <c r="AG243" s="406"/>
      <c r="AH243" s="269"/>
      <c r="AJ243" s="12"/>
      <c r="AK243" s="12"/>
      <c r="AR243" s="400"/>
      <c r="AS243" s="400"/>
    </row>
    <row r="244" spans="1:45" ht="15" customHeight="1" x14ac:dyDescent="0.25">
      <c r="A244" s="147"/>
      <c r="B244" s="184"/>
      <c r="C244" s="136" t="s">
        <v>228</v>
      </c>
      <c r="D244" s="94"/>
      <c r="E244" s="46"/>
      <c r="F244" s="123"/>
      <c r="G244" s="123"/>
      <c r="H244" s="24"/>
      <c r="I244" s="46"/>
      <c r="J244" s="223"/>
      <c r="K244" s="223"/>
      <c r="L244" s="257"/>
      <c r="M244" s="46"/>
      <c r="N244" s="24"/>
      <c r="O244" s="172"/>
      <c r="P244" s="32"/>
      <c r="R244" s="246"/>
      <c r="S244" s="246"/>
      <c r="X244" s="56"/>
      <c r="Y244" s="272"/>
      <c r="Z244" s="441"/>
      <c r="AA244" s="273"/>
      <c r="AB244" s="289"/>
      <c r="AC244" s="419"/>
      <c r="AD244" s="419"/>
      <c r="AE244" s="419"/>
      <c r="AF244" s="419"/>
      <c r="AG244" s="406"/>
      <c r="AH244" s="269"/>
      <c r="AJ244" s="12"/>
      <c r="AK244" s="12"/>
      <c r="AR244" s="400"/>
      <c r="AS244" s="400"/>
    </row>
    <row r="245" spans="1:45" ht="15" customHeight="1" x14ac:dyDescent="0.25">
      <c r="A245" s="147"/>
      <c r="B245" s="184"/>
      <c r="C245" s="97" t="s">
        <v>312</v>
      </c>
      <c r="D245" s="92" t="s">
        <v>275</v>
      </c>
      <c r="E245" s="46">
        <v>135</v>
      </c>
      <c r="F245" s="49"/>
      <c r="G245" s="49"/>
      <c r="H245" s="209" t="str">
        <f>IF(MIN(F245:G245)&gt;=0,"","ERROR")</f>
        <v/>
      </c>
      <c r="I245" s="46">
        <v>135</v>
      </c>
      <c r="J245" s="223"/>
      <c r="K245" s="223"/>
      <c r="L245" s="257"/>
      <c r="M245" s="46"/>
      <c r="N245" s="24"/>
      <c r="O245" s="172"/>
      <c r="P245" s="32"/>
      <c r="R245" s="246"/>
      <c r="S245" s="246"/>
      <c r="X245" s="56">
        <v>135</v>
      </c>
      <c r="Y245" s="272"/>
      <c r="Z245" s="434">
        <v>0.25</v>
      </c>
      <c r="AA245" s="273"/>
      <c r="AB245" s="275">
        <f>F245*Z245</f>
        <v>0</v>
      </c>
      <c r="AC245" s="419"/>
      <c r="AD245" s="419"/>
      <c r="AE245" s="419"/>
      <c r="AF245" s="419"/>
      <c r="AG245" s="406"/>
      <c r="AH245" s="269"/>
      <c r="AJ245" s="12"/>
      <c r="AK245" s="12"/>
      <c r="AR245" s="400"/>
      <c r="AS245" s="400"/>
    </row>
    <row r="246" spans="1:45" ht="15" customHeight="1" x14ac:dyDescent="0.25">
      <c r="A246" s="147"/>
      <c r="B246" s="184"/>
      <c r="C246" s="97" t="s">
        <v>313</v>
      </c>
      <c r="D246" s="92" t="s">
        <v>277</v>
      </c>
      <c r="E246" s="46">
        <v>136</v>
      </c>
      <c r="F246" s="49"/>
      <c r="G246" s="49"/>
      <c r="H246" s="209" t="str">
        <f>IF(MIN(F246:G246)&gt;=0,"","ERROR")</f>
        <v/>
      </c>
      <c r="I246" s="46">
        <v>136</v>
      </c>
      <c r="J246" s="223"/>
      <c r="K246" s="223"/>
      <c r="L246" s="257"/>
      <c r="M246" s="46"/>
      <c r="N246" s="24"/>
      <c r="O246" s="172"/>
      <c r="P246" s="32"/>
      <c r="R246" s="246"/>
      <c r="S246" s="246"/>
      <c r="X246" s="56">
        <v>136</v>
      </c>
      <c r="Y246" s="272"/>
      <c r="Z246" s="434">
        <v>1</v>
      </c>
      <c r="AA246" s="273"/>
      <c r="AB246" s="275">
        <f>F246*Z246</f>
        <v>0</v>
      </c>
      <c r="AC246" s="419"/>
      <c r="AD246" s="419"/>
      <c r="AE246" s="419"/>
      <c r="AF246" s="419"/>
      <c r="AG246" s="406"/>
      <c r="AH246" s="269"/>
      <c r="AJ246" s="12"/>
      <c r="AK246" s="12"/>
      <c r="AR246" s="400"/>
      <c r="AS246" s="400"/>
    </row>
    <row r="247" spans="1:45" ht="15" hidden="1" customHeight="1" x14ac:dyDescent="0.25">
      <c r="A247" s="147"/>
      <c r="B247" s="184"/>
      <c r="C247" s="81"/>
      <c r="D247" s="81"/>
      <c r="E247" s="46"/>
      <c r="F247" s="81"/>
      <c r="G247" s="81"/>
      <c r="H247" s="81"/>
      <c r="I247" s="46"/>
      <c r="J247" s="222"/>
      <c r="K247" s="222"/>
      <c r="L247" s="257"/>
      <c r="M247" s="46"/>
      <c r="N247" s="172"/>
      <c r="O247" s="172"/>
      <c r="P247" s="81"/>
      <c r="R247" s="246"/>
      <c r="S247" s="246"/>
      <c r="X247" s="56"/>
      <c r="Y247" s="272"/>
      <c r="Z247" s="363"/>
      <c r="AA247" s="273"/>
      <c r="AB247" s="287"/>
      <c r="AC247" s="419"/>
      <c r="AD247" s="419"/>
      <c r="AE247" s="419"/>
      <c r="AF247" s="419"/>
      <c r="AG247" s="406"/>
      <c r="AH247" s="269"/>
      <c r="AJ247" s="12"/>
      <c r="AK247" s="12"/>
      <c r="AR247" s="400"/>
      <c r="AS247" s="400"/>
    </row>
    <row r="248" spans="1:45" ht="15" hidden="1" customHeight="1" x14ac:dyDescent="0.25">
      <c r="A248" s="147"/>
      <c r="B248" s="184"/>
      <c r="C248" s="81"/>
      <c r="D248" s="81"/>
      <c r="E248" s="46"/>
      <c r="F248" s="81"/>
      <c r="G248" s="81"/>
      <c r="H248" s="81"/>
      <c r="I248" s="46"/>
      <c r="J248" s="222"/>
      <c r="K248" s="222"/>
      <c r="L248" s="257"/>
      <c r="M248" s="46"/>
      <c r="N248" s="172"/>
      <c r="O248" s="172"/>
      <c r="P248" s="81"/>
      <c r="R248" s="246"/>
      <c r="S248" s="246"/>
      <c r="X248" s="56"/>
      <c r="Y248" s="272"/>
      <c r="Z248" s="363"/>
      <c r="AA248" s="273"/>
      <c r="AB248" s="287"/>
      <c r="AC248" s="419"/>
      <c r="AD248" s="419"/>
      <c r="AE248" s="419"/>
      <c r="AF248" s="419"/>
      <c r="AG248" s="406"/>
      <c r="AH248" s="269"/>
      <c r="AJ248" s="12"/>
      <c r="AK248" s="12"/>
      <c r="AR248" s="400"/>
      <c r="AS248" s="400"/>
    </row>
    <row r="249" spans="1:45" ht="15" customHeight="1" thickBot="1" x14ac:dyDescent="0.3">
      <c r="A249" s="147"/>
      <c r="B249" s="185"/>
      <c r="C249" s="45" t="s">
        <v>60</v>
      </c>
      <c r="D249" s="94"/>
      <c r="E249" s="54">
        <v>137</v>
      </c>
      <c r="F249" s="49"/>
      <c r="G249" s="49"/>
      <c r="H249" s="24"/>
      <c r="I249" s="46">
        <v>137</v>
      </c>
      <c r="J249" s="237"/>
      <c r="K249" s="237"/>
      <c r="L249" s="257"/>
      <c r="M249" s="46"/>
      <c r="N249" s="24"/>
      <c r="O249" s="172"/>
      <c r="P249" s="53" t="str">
        <f>IF(F249&gt;=SUM(F229:F236,F240:F241,F245:F246),"","ERROR")</f>
        <v/>
      </c>
      <c r="Q249" s="53" t="str">
        <f>IF(G249&gt;=SUM(G229:G236,G240:G241,G245:G246),"","ERROR")</f>
        <v/>
      </c>
      <c r="R249" s="246"/>
      <c r="S249" s="246"/>
      <c r="X249" s="56">
        <v>137</v>
      </c>
      <c r="Y249" s="272"/>
      <c r="Z249" s="358"/>
      <c r="AA249" s="273"/>
      <c r="AB249" s="305">
        <f>SUM(AB229:AB246)</f>
        <v>0</v>
      </c>
      <c r="AC249" s="419"/>
      <c r="AD249" s="419"/>
      <c r="AE249" s="419"/>
      <c r="AF249" s="419"/>
      <c r="AG249" s="406"/>
      <c r="AH249" s="269"/>
      <c r="AJ249" s="12"/>
      <c r="AK249" s="12"/>
      <c r="AR249" s="400"/>
      <c r="AS249" s="400"/>
    </row>
    <row r="250" spans="1:45" ht="30" customHeight="1" thickTop="1" x14ac:dyDescent="0.25">
      <c r="A250" s="147"/>
      <c r="D250" s="101"/>
      <c r="E250" s="101"/>
      <c r="F250" s="5"/>
      <c r="G250" s="24"/>
      <c r="H250" s="24"/>
      <c r="I250" s="46"/>
      <c r="L250" s="257"/>
      <c r="M250" s="46"/>
      <c r="N250" s="109"/>
      <c r="O250" s="172"/>
      <c r="P250" s="70"/>
      <c r="R250" s="246"/>
      <c r="S250" s="246"/>
      <c r="X250" s="56"/>
      <c r="Y250" s="272"/>
      <c r="Z250" s="363"/>
      <c r="AA250" s="273"/>
      <c r="AB250" s="287"/>
      <c r="AC250" s="419"/>
      <c r="AD250" s="419"/>
      <c r="AE250" s="419"/>
      <c r="AF250" s="419"/>
      <c r="AG250" s="406"/>
      <c r="AH250" s="269"/>
      <c r="AJ250" s="12"/>
      <c r="AK250" s="12"/>
      <c r="AR250" s="400"/>
      <c r="AS250" s="400"/>
    </row>
    <row r="251" spans="1:45" ht="30" customHeight="1" x14ac:dyDescent="0.25">
      <c r="A251" s="147"/>
      <c r="B251" s="465" t="s">
        <v>61</v>
      </c>
      <c r="C251" s="466"/>
      <c r="D251" s="469" t="s">
        <v>220</v>
      </c>
      <c r="E251" s="103"/>
      <c r="F251" s="462" t="s">
        <v>46</v>
      </c>
      <c r="G251" s="459" t="s">
        <v>113</v>
      </c>
      <c r="H251" s="24"/>
      <c r="I251" s="46"/>
      <c r="L251" s="257"/>
      <c r="M251" s="46"/>
      <c r="N251" s="24"/>
      <c r="O251" s="172"/>
      <c r="P251" s="459" t="s">
        <v>113</v>
      </c>
      <c r="Q251" s="459" t="s">
        <v>113</v>
      </c>
      <c r="R251" s="461" t="s">
        <v>407</v>
      </c>
      <c r="S251" s="461" t="s">
        <v>408</v>
      </c>
      <c r="X251" s="56"/>
      <c r="Y251" s="272"/>
      <c r="Z251" s="363"/>
      <c r="AA251" s="273"/>
      <c r="AB251" s="287"/>
      <c r="AC251" s="419"/>
      <c r="AD251" s="419"/>
      <c r="AE251" s="419"/>
      <c r="AF251" s="419"/>
      <c r="AG251" s="406"/>
      <c r="AH251" s="269"/>
      <c r="AJ251" s="12"/>
      <c r="AK251" s="12"/>
      <c r="AR251" s="400"/>
      <c r="AS251" s="400"/>
    </row>
    <row r="252" spans="1:45" ht="30" customHeight="1" x14ac:dyDescent="0.3">
      <c r="A252" s="147"/>
      <c r="B252" s="184"/>
      <c r="C252" s="155"/>
      <c r="D252" s="470"/>
      <c r="E252" s="104"/>
      <c r="F252" s="463"/>
      <c r="G252" s="460"/>
      <c r="I252" s="46"/>
      <c r="J252" s="241"/>
      <c r="K252" s="241"/>
      <c r="L252" s="257"/>
      <c r="M252" s="46"/>
      <c r="N252" s="24"/>
      <c r="O252" s="172"/>
      <c r="P252" s="460"/>
      <c r="Q252" s="460"/>
      <c r="R252" s="461"/>
      <c r="S252" s="461"/>
      <c r="X252" s="56"/>
      <c r="Y252" s="272"/>
      <c r="Z252" s="363"/>
      <c r="AA252" s="273"/>
      <c r="AB252" s="287"/>
      <c r="AC252" s="419"/>
      <c r="AD252" s="419"/>
      <c r="AE252" s="419"/>
      <c r="AF252" s="419"/>
      <c r="AG252" s="406"/>
      <c r="AH252" s="269"/>
      <c r="AJ252" s="12"/>
      <c r="AK252" s="12"/>
      <c r="AR252" s="400"/>
      <c r="AS252" s="400"/>
    </row>
    <row r="253" spans="1:45" ht="24.9" customHeight="1" x14ac:dyDescent="0.3">
      <c r="A253" s="147"/>
      <c r="B253" s="184"/>
      <c r="C253" s="155"/>
      <c r="D253" s="104"/>
      <c r="E253" s="105"/>
      <c r="F253" s="51" t="s">
        <v>2</v>
      </c>
      <c r="G253" s="24"/>
      <c r="I253" s="46"/>
      <c r="J253" s="241"/>
      <c r="K253" s="241"/>
      <c r="L253" s="257"/>
      <c r="M253" s="46"/>
      <c r="N253" s="24"/>
      <c r="O253" s="172"/>
      <c r="P253" s="32"/>
      <c r="R253" s="246"/>
      <c r="S253" s="246"/>
      <c r="X253" s="56"/>
      <c r="Y253" s="272"/>
      <c r="Z253" s="363"/>
      <c r="AA253" s="273"/>
      <c r="AB253" s="287"/>
      <c r="AC253" s="419"/>
      <c r="AD253" s="419"/>
      <c r="AE253" s="419"/>
      <c r="AF253" s="419"/>
      <c r="AG253" s="406"/>
      <c r="AH253" s="269"/>
      <c r="AJ253" s="12"/>
      <c r="AK253" s="12"/>
      <c r="AR253" s="400"/>
      <c r="AS253" s="400"/>
    </row>
    <row r="254" spans="1:45" ht="15" customHeight="1" x14ac:dyDescent="0.25">
      <c r="A254" s="147"/>
      <c r="B254" s="32"/>
      <c r="C254" s="37" t="s">
        <v>62</v>
      </c>
      <c r="D254" s="92" t="s">
        <v>278</v>
      </c>
      <c r="E254" s="55">
        <v>138</v>
      </c>
      <c r="F254" s="49"/>
      <c r="G254" s="81"/>
      <c r="I254" s="46">
        <v>138</v>
      </c>
      <c r="J254" s="223"/>
      <c r="K254" s="223"/>
      <c r="L254" s="257"/>
      <c r="M254" s="46"/>
      <c r="N254" s="24"/>
      <c r="O254" s="172"/>
      <c r="P254" s="32"/>
      <c r="R254" s="246"/>
      <c r="S254" s="246"/>
      <c r="X254" s="56">
        <v>138</v>
      </c>
      <c r="Y254" s="272"/>
      <c r="Z254" s="434">
        <v>1</v>
      </c>
      <c r="AA254" s="273"/>
      <c r="AB254" s="275">
        <f>F254*Z254</f>
        <v>0</v>
      </c>
      <c r="AC254" s="419"/>
      <c r="AD254" s="419"/>
      <c r="AE254" s="419"/>
      <c r="AF254" s="419"/>
      <c r="AG254" s="406"/>
      <c r="AH254" s="269"/>
      <c r="AJ254" s="12"/>
      <c r="AK254" s="12"/>
      <c r="AR254" s="400"/>
      <c r="AS254" s="400"/>
    </row>
    <row r="255" spans="1:45" ht="15" customHeight="1" x14ac:dyDescent="0.25">
      <c r="A255" s="147"/>
      <c r="B255" s="184"/>
      <c r="C255" s="37" t="s">
        <v>111</v>
      </c>
      <c r="D255" s="92" t="s">
        <v>279</v>
      </c>
      <c r="E255" s="46">
        <v>139</v>
      </c>
      <c r="F255" s="244"/>
      <c r="G255" s="209" t="str">
        <f>IF(F255&gt;=0,"","ERROR")</f>
        <v/>
      </c>
      <c r="I255" s="46">
        <v>139</v>
      </c>
      <c r="J255" s="223"/>
      <c r="K255" s="223"/>
      <c r="L255" s="257"/>
      <c r="M255" s="46"/>
      <c r="N255" s="24"/>
      <c r="O255" s="172"/>
      <c r="P255" s="32"/>
      <c r="R255" s="246"/>
      <c r="S255" s="250"/>
      <c r="X255" s="56">
        <v>139</v>
      </c>
      <c r="Y255" s="272"/>
      <c r="Z255" s="434">
        <v>1</v>
      </c>
      <c r="AA255" s="273"/>
      <c r="AB255" s="275">
        <f>F255*Z255</f>
        <v>0</v>
      </c>
      <c r="AC255" s="419"/>
      <c r="AD255" s="419"/>
      <c r="AE255" s="419"/>
      <c r="AF255" s="419"/>
      <c r="AG255" s="406"/>
      <c r="AH255" s="269"/>
      <c r="AJ255" s="12"/>
      <c r="AK255" s="12"/>
      <c r="AR255" s="400"/>
      <c r="AS255" s="400"/>
    </row>
    <row r="256" spans="1:45" ht="30" customHeight="1" x14ac:dyDescent="0.25">
      <c r="A256" s="147"/>
      <c r="B256" s="184"/>
      <c r="C256" s="37" t="s">
        <v>136</v>
      </c>
      <c r="D256" s="94"/>
      <c r="E256" s="46"/>
      <c r="F256" s="123"/>
      <c r="G256" s="24"/>
      <c r="I256" s="46"/>
      <c r="J256" s="223"/>
      <c r="K256" s="223"/>
      <c r="L256" s="257"/>
      <c r="M256" s="46"/>
      <c r="N256" s="24"/>
      <c r="O256" s="172"/>
      <c r="P256" s="32"/>
      <c r="R256" s="246"/>
      <c r="S256" s="250"/>
      <c r="X256" s="56"/>
      <c r="Y256" s="272"/>
      <c r="Z256" s="441"/>
      <c r="AA256" s="273"/>
      <c r="AB256" s="289"/>
      <c r="AC256" s="419"/>
      <c r="AD256" s="419"/>
      <c r="AE256" s="419"/>
      <c r="AF256" s="419"/>
      <c r="AG256" s="406"/>
      <c r="AH256" s="269"/>
      <c r="AJ256" s="12"/>
      <c r="AK256" s="12"/>
      <c r="AR256" s="400"/>
      <c r="AS256" s="400"/>
    </row>
    <row r="257" spans="1:45" ht="15" customHeight="1" x14ac:dyDescent="0.25">
      <c r="A257" s="147"/>
      <c r="B257" s="184"/>
      <c r="C257" s="22" t="s">
        <v>229</v>
      </c>
      <c r="D257" s="92">
        <v>267</v>
      </c>
      <c r="E257" s="46">
        <v>140</v>
      </c>
      <c r="F257" s="244"/>
      <c r="G257" s="209" t="str">
        <f>IF(F257&gt;=0,"","ERROR")</f>
        <v/>
      </c>
      <c r="I257" s="46">
        <v>140</v>
      </c>
      <c r="J257" s="223"/>
      <c r="K257" s="223"/>
      <c r="L257" s="257"/>
      <c r="M257" s="46"/>
      <c r="N257" s="24"/>
      <c r="O257" s="172"/>
      <c r="P257" s="32"/>
      <c r="R257" s="246"/>
      <c r="S257" s="250"/>
      <c r="X257" s="56">
        <v>140</v>
      </c>
      <c r="Y257" s="272"/>
      <c r="Z257" s="367">
        <v>0</v>
      </c>
      <c r="AA257" s="273"/>
      <c r="AB257" s="275">
        <f>F257*Z257</f>
        <v>0</v>
      </c>
      <c r="AC257" s="419"/>
      <c r="AD257" s="419"/>
      <c r="AE257" s="419"/>
      <c r="AF257" s="419"/>
      <c r="AG257" s="406"/>
      <c r="AH257" s="269"/>
      <c r="AJ257" s="12"/>
      <c r="AK257" s="12"/>
      <c r="AR257" s="400"/>
      <c r="AS257" s="400"/>
    </row>
    <row r="258" spans="1:45" ht="15" customHeight="1" x14ac:dyDescent="0.25">
      <c r="A258" s="147"/>
      <c r="B258" s="184"/>
      <c r="C258" s="22" t="s">
        <v>230</v>
      </c>
      <c r="D258" s="92" t="s">
        <v>280</v>
      </c>
      <c r="E258" s="46">
        <v>141</v>
      </c>
      <c r="F258" s="244"/>
      <c r="G258" s="209" t="str">
        <f>IF(F258&gt;=0,"","ERROR")</f>
        <v/>
      </c>
      <c r="I258" s="46">
        <v>141</v>
      </c>
      <c r="J258" s="223"/>
      <c r="K258" s="223"/>
      <c r="L258" s="257"/>
      <c r="M258" s="46"/>
      <c r="N258" s="24"/>
      <c r="O258" s="172"/>
      <c r="P258" s="32"/>
      <c r="R258" s="246"/>
      <c r="S258" s="250"/>
      <c r="X258" s="56">
        <v>141</v>
      </c>
      <c r="Y258" s="272"/>
      <c r="Z258" s="434">
        <v>0.2</v>
      </c>
      <c r="AA258" s="273"/>
      <c r="AB258" s="275">
        <f>F258*Z258</f>
        <v>0</v>
      </c>
      <c r="AC258" s="419"/>
      <c r="AD258" s="419"/>
      <c r="AE258" s="419"/>
      <c r="AF258" s="419"/>
      <c r="AG258" s="406"/>
      <c r="AH258" s="269"/>
      <c r="AJ258" s="12"/>
      <c r="AK258" s="12"/>
      <c r="AR258" s="400"/>
      <c r="AS258" s="400"/>
    </row>
    <row r="259" spans="1:45" ht="30" customHeight="1" x14ac:dyDescent="0.25">
      <c r="A259" s="147"/>
      <c r="B259" s="184"/>
      <c r="C259" s="37" t="s">
        <v>63</v>
      </c>
      <c r="D259" s="92" t="s">
        <v>281</v>
      </c>
      <c r="E259" s="46">
        <v>142</v>
      </c>
      <c r="F259" s="244"/>
      <c r="G259" s="209" t="str">
        <f>IF(F259&gt;=0,"","ERROR")</f>
        <v/>
      </c>
      <c r="I259" s="46">
        <v>142</v>
      </c>
      <c r="J259" s="223"/>
      <c r="K259" s="223"/>
      <c r="L259" s="257"/>
      <c r="M259" s="46"/>
      <c r="N259" s="24"/>
      <c r="O259" s="172"/>
      <c r="P259" s="32"/>
      <c r="R259" s="246"/>
      <c r="S259" s="250"/>
      <c r="X259" s="56">
        <v>142</v>
      </c>
      <c r="Y259" s="272"/>
      <c r="Z259" s="434">
        <v>1</v>
      </c>
      <c r="AA259" s="273"/>
      <c r="AB259" s="275">
        <f>F259*Z259</f>
        <v>0</v>
      </c>
      <c r="AC259" s="419"/>
      <c r="AD259" s="419"/>
      <c r="AE259" s="419"/>
      <c r="AF259" s="419"/>
      <c r="AG259" s="406"/>
      <c r="AH259" s="269"/>
      <c r="AJ259" s="12"/>
      <c r="AK259" s="12"/>
      <c r="AR259" s="400"/>
      <c r="AS259" s="400"/>
    </row>
    <row r="260" spans="1:45" ht="30" customHeight="1" x14ac:dyDescent="0.25">
      <c r="A260" s="147"/>
      <c r="B260" s="184"/>
      <c r="C260" s="37" t="s">
        <v>64</v>
      </c>
      <c r="D260" s="92" t="s">
        <v>282</v>
      </c>
      <c r="E260" s="46">
        <v>143</v>
      </c>
      <c r="F260" s="244"/>
      <c r="G260" s="209" t="str">
        <f>IF(F260&gt;=0,"","ERROR")</f>
        <v/>
      </c>
      <c r="I260" s="46">
        <v>143</v>
      </c>
      <c r="J260" s="223"/>
      <c r="K260" s="223"/>
      <c r="L260" s="257"/>
      <c r="M260" s="46"/>
      <c r="N260" s="24"/>
      <c r="O260" s="172"/>
      <c r="P260" s="32"/>
      <c r="R260" s="246"/>
      <c r="S260" s="250"/>
      <c r="X260" s="56">
        <v>143</v>
      </c>
      <c r="Y260" s="272"/>
      <c r="Z260" s="434">
        <v>1</v>
      </c>
      <c r="AA260" s="273"/>
      <c r="AB260" s="275">
        <f>F260*Z260</f>
        <v>0</v>
      </c>
      <c r="AC260" s="419"/>
      <c r="AD260" s="419"/>
      <c r="AE260" s="419"/>
      <c r="AF260" s="419"/>
      <c r="AG260" s="406"/>
      <c r="AH260" s="269"/>
      <c r="AJ260" s="12"/>
      <c r="AK260" s="12"/>
      <c r="AR260" s="400"/>
      <c r="AS260" s="400"/>
    </row>
    <row r="261" spans="1:45" ht="15" customHeight="1" x14ac:dyDescent="0.25">
      <c r="A261" s="147"/>
      <c r="B261" s="184"/>
      <c r="C261" s="37" t="s">
        <v>65</v>
      </c>
      <c r="D261" s="92" t="s">
        <v>283</v>
      </c>
      <c r="E261" s="46">
        <v>144</v>
      </c>
      <c r="F261" s="244"/>
      <c r="G261" s="209" t="str">
        <f>IF(F261&gt;=0,"","ERROR")</f>
        <v/>
      </c>
      <c r="I261" s="46">
        <v>144</v>
      </c>
      <c r="J261" s="223"/>
      <c r="K261" s="223"/>
      <c r="L261" s="257"/>
      <c r="M261" s="46"/>
      <c r="N261" s="24"/>
      <c r="O261" s="172"/>
      <c r="P261" s="32"/>
      <c r="R261" s="246"/>
      <c r="S261" s="250"/>
      <c r="X261" s="56">
        <v>144</v>
      </c>
      <c r="Y261" s="272"/>
      <c r="Z261" s="434">
        <v>1</v>
      </c>
      <c r="AA261" s="273"/>
      <c r="AB261" s="275">
        <f>F261*Z261</f>
        <v>0</v>
      </c>
      <c r="AC261" s="419"/>
      <c r="AD261" s="419"/>
      <c r="AE261" s="419"/>
      <c r="AF261" s="419"/>
      <c r="AG261" s="406"/>
      <c r="AH261" s="269"/>
      <c r="AJ261" s="12"/>
      <c r="AK261" s="12"/>
      <c r="AR261" s="400"/>
      <c r="AS261" s="400"/>
    </row>
    <row r="262" spans="1:45" ht="15" customHeight="1" x14ac:dyDescent="0.25">
      <c r="A262" s="147"/>
      <c r="B262" s="184"/>
      <c r="C262" s="37" t="s">
        <v>179</v>
      </c>
      <c r="D262" s="94"/>
      <c r="E262" s="46"/>
      <c r="F262" s="123"/>
      <c r="G262" s="24"/>
      <c r="I262" s="46"/>
      <c r="J262" s="223"/>
      <c r="K262" s="223"/>
      <c r="L262" s="257"/>
      <c r="M262" s="46"/>
      <c r="N262" s="24"/>
      <c r="O262" s="172"/>
      <c r="P262" s="32"/>
      <c r="R262" s="246"/>
      <c r="S262" s="250"/>
      <c r="X262" s="56"/>
      <c r="Y262" s="272"/>
      <c r="Z262" s="441"/>
      <c r="AA262" s="273"/>
      <c r="AB262" s="289"/>
      <c r="AC262" s="419"/>
      <c r="AD262" s="419"/>
      <c r="AE262" s="419"/>
      <c r="AF262" s="419"/>
      <c r="AG262" s="406"/>
      <c r="AH262" s="269"/>
      <c r="AJ262" s="12"/>
      <c r="AK262" s="12"/>
      <c r="AR262" s="400"/>
      <c r="AS262" s="400"/>
    </row>
    <row r="263" spans="1:45" s="28" customFormat="1" ht="15" customHeight="1" x14ac:dyDescent="0.25">
      <c r="A263" s="147"/>
      <c r="B263" s="184"/>
      <c r="C263" s="97" t="s">
        <v>137</v>
      </c>
      <c r="D263" s="92" t="s">
        <v>284</v>
      </c>
      <c r="E263" s="46">
        <v>535</v>
      </c>
      <c r="F263" s="49"/>
      <c r="G263" s="209" t="str">
        <f>IF((OR(AND(F263&gt;0,F264&gt;0), F263 &lt;0)),"ERROR","")</f>
        <v/>
      </c>
      <c r="I263" s="46">
        <v>535</v>
      </c>
      <c r="J263" s="223"/>
      <c r="K263" s="223"/>
      <c r="L263" s="257"/>
      <c r="M263" s="46"/>
      <c r="N263" s="24"/>
      <c r="O263" s="172"/>
      <c r="P263" s="32"/>
      <c r="R263" s="246"/>
      <c r="S263" s="246"/>
      <c r="T263" s="401"/>
      <c r="X263" s="56">
        <v>535</v>
      </c>
      <c r="Y263" s="272"/>
      <c r="Z263" s="434">
        <v>1</v>
      </c>
      <c r="AA263" s="184"/>
      <c r="AB263" s="275">
        <f>F263*Z263</f>
        <v>0</v>
      </c>
      <c r="AC263" s="406"/>
      <c r="AD263" s="406"/>
      <c r="AE263" s="406"/>
      <c r="AF263" s="406"/>
      <c r="AG263" s="406"/>
      <c r="AH263" s="407"/>
      <c r="AI263" s="407"/>
      <c r="AJ263" s="420"/>
      <c r="AK263" s="420"/>
      <c r="AL263" s="420"/>
      <c r="AM263" s="418"/>
      <c r="AN263" s="418"/>
      <c r="AO263" s="418"/>
      <c r="AR263" s="400"/>
      <c r="AS263" s="400"/>
    </row>
    <row r="264" spans="1:45" s="28" customFormat="1" ht="15" customHeight="1" x14ac:dyDescent="0.25">
      <c r="A264" s="147"/>
      <c r="B264" s="184"/>
      <c r="C264" s="97" t="s">
        <v>138</v>
      </c>
      <c r="D264" s="92" t="s">
        <v>284</v>
      </c>
      <c r="E264" s="46">
        <v>536</v>
      </c>
      <c r="F264" s="49"/>
      <c r="G264" s="209" t="str">
        <f>IF((OR(AND(F263&gt;0,F264&gt;0), F264 &lt;0)),"ERROR","")</f>
        <v/>
      </c>
      <c r="I264" s="46">
        <v>536</v>
      </c>
      <c r="J264" s="223"/>
      <c r="K264" s="223"/>
      <c r="L264" s="257"/>
      <c r="M264" s="46"/>
      <c r="N264" s="24"/>
      <c r="O264" s="172"/>
      <c r="P264" s="32"/>
      <c r="R264" s="246"/>
      <c r="S264" s="246"/>
      <c r="T264" s="401"/>
      <c r="X264" s="56">
        <v>536</v>
      </c>
      <c r="Y264" s="272"/>
      <c r="Z264" s="434">
        <v>1</v>
      </c>
      <c r="AA264" s="184"/>
      <c r="AB264" s="275">
        <f>F264*Z264</f>
        <v>0</v>
      </c>
      <c r="AC264" s="406"/>
      <c r="AD264" s="406"/>
      <c r="AE264" s="406"/>
      <c r="AF264" s="406"/>
      <c r="AG264" s="406"/>
      <c r="AH264" s="407"/>
      <c r="AI264" s="407"/>
      <c r="AJ264" s="420"/>
      <c r="AK264" s="420"/>
      <c r="AL264" s="420"/>
      <c r="AM264" s="418"/>
      <c r="AN264" s="418"/>
      <c r="AO264" s="418"/>
      <c r="AR264" s="400"/>
      <c r="AS264" s="400"/>
    </row>
    <row r="265" spans="1:45" ht="15" customHeight="1" x14ac:dyDescent="0.25">
      <c r="A265" s="147"/>
      <c r="B265" s="184"/>
      <c r="C265" s="37" t="s">
        <v>66</v>
      </c>
      <c r="D265" s="92" t="s">
        <v>355</v>
      </c>
      <c r="E265" s="46">
        <v>146</v>
      </c>
      <c r="F265" s="49"/>
      <c r="G265" s="209" t="str">
        <f>IF(F265&gt;=0,"","ERROR")</f>
        <v/>
      </c>
      <c r="I265" s="46">
        <v>146</v>
      </c>
      <c r="J265" s="223"/>
      <c r="K265" s="223"/>
      <c r="L265" s="257"/>
      <c r="M265" s="46"/>
      <c r="N265" s="24"/>
      <c r="O265" s="172"/>
      <c r="P265" s="32"/>
      <c r="R265" s="246"/>
      <c r="S265" s="246"/>
      <c r="X265" s="56">
        <v>146</v>
      </c>
      <c r="Y265" s="272"/>
      <c r="Z265" s="434">
        <v>1</v>
      </c>
      <c r="AA265" s="273"/>
      <c r="AB265" s="275">
        <f>F265*Z265</f>
        <v>0</v>
      </c>
      <c r="AC265" s="419"/>
      <c r="AD265" s="419"/>
      <c r="AE265" s="419"/>
      <c r="AF265" s="419"/>
      <c r="AG265" s="406"/>
      <c r="AH265" s="269"/>
      <c r="AJ265" s="12"/>
      <c r="AK265" s="12"/>
      <c r="AR265" s="400"/>
      <c r="AS265" s="400"/>
    </row>
    <row r="266" spans="1:45" ht="15" customHeight="1" x14ac:dyDescent="0.25">
      <c r="A266" s="147"/>
      <c r="B266" s="184"/>
      <c r="C266" s="37" t="s">
        <v>180</v>
      </c>
      <c r="D266" s="94"/>
      <c r="E266" s="46"/>
      <c r="F266" s="123"/>
      <c r="G266" s="24"/>
      <c r="I266" s="46"/>
      <c r="J266" s="223"/>
      <c r="K266" s="223"/>
      <c r="L266" s="257"/>
      <c r="M266" s="46"/>
      <c r="N266" s="24"/>
      <c r="O266" s="172"/>
      <c r="P266" s="32"/>
      <c r="R266" s="246"/>
      <c r="S266" s="246"/>
      <c r="X266" s="56"/>
      <c r="Y266" s="272"/>
      <c r="Z266" s="441"/>
      <c r="AA266" s="273"/>
      <c r="AB266" s="289"/>
      <c r="AC266" s="419"/>
      <c r="AD266" s="419"/>
      <c r="AE266" s="419"/>
      <c r="AF266" s="419"/>
      <c r="AG266" s="406"/>
      <c r="AH266" s="269"/>
      <c r="AJ266" s="12"/>
      <c r="AK266" s="12"/>
      <c r="AR266" s="400"/>
      <c r="AS266" s="400"/>
    </row>
    <row r="267" spans="1:45" ht="15" customHeight="1" x14ac:dyDescent="0.25">
      <c r="A267" s="147"/>
      <c r="B267" s="184"/>
      <c r="C267" s="157" t="s">
        <v>67</v>
      </c>
      <c r="D267" s="92" t="s">
        <v>285</v>
      </c>
      <c r="E267" s="46">
        <v>147</v>
      </c>
      <c r="F267" s="49"/>
      <c r="G267" s="209" t="str">
        <f>IF(F267&gt;=0,"","ERROR")</f>
        <v/>
      </c>
      <c r="I267" s="46">
        <v>147</v>
      </c>
      <c r="J267" s="223"/>
      <c r="K267" s="223"/>
      <c r="L267" s="257"/>
      <c r="M267" s="46"/>
      <c r="N267" s="24"/>
      <c r="O267" s="172"/>
      <c r="P267" s="32"/>
      <c r="R267" s="246"/>
      <c r="S267" s="246"/>
      <c r="X267" s="56">
        <v>147</v>
      </c>
      <c r="Y267" s="272"/>
      <c r="Z267" s="434">
        <v>1</v>
      </c>
      <c r="AA267" s="273"/>
      <c r="AB267" s="275">
        <f>F267*Z267</f>
        <v>0</v>
      </c>
      <c r="AC267" s="419"/>
      <c r="AD267" s="419"/>
      <c r="AE267" s="419"/>
      <c r="AF267" s="419"/>
      <c r="AG267" s="406"/>
      <c r="AH267" s="269"/>
      <c r="AJ267" s="12"/>
      <c r="AK267" s="12"/>
      <c r="AR267" s="400"/>
      <c r="AS267" s="400"/>
    </row>
    <row r="268" spans="1:45" ht="15" customHeight="1" x14ac:dyDescent="0.25">
      <c r="A268" s="147"/>
      <c r="B268" s="184"/>
      <c r="C268" s="22" t="s">
        <v>68</v>
      </c>
      <c r="D268" s="92" t="s">
        <v>287</v>
      </c>
      <c r="E268" s="46">
        <v>148</v>
      </c>
      <c r="F268" s="49"/>
      <c r="G268" s="209" t="str">
        <f>IF(F268&gt;=0,"","ERROR")</f>
        <v/>
      </c>
      <c r="I268" s="46">
        <v>148</v>
      </c>
      <c r="J268" s="223"/>
      <c r="K268" s="223"/>
      <c r="L268" s="257"/>
      <c r="M268" s="46"/>
      <c r="N268" s="24"/>
      <c r="O268" s="172"/>
      <c r="P268" s="32"/>
      <c r="R268" s="246"/>
      <c r="S268" s="246"/>
      <c r="X268" s="56">
        <v>148</v>
      </c>
      <c r="Y268" s="272"/>
      <c r="Z268" s="434">
        <v>1</v>
      </c>
      <c r="AA268" s="273"/>
      <c r="AB268" s="275">
        <f>F268*Z268</f>
        <v>0</v>
      </c>
      <c r="AC268" s="419"/>
      <c r="AD268" s="419"/>
      <c r="AE268" s="419"/>
      <c r="AF268" s="419"/>
      <c r="AG268" s="406"/>
      <c r="AH268" s="269"/>
      <c r="AJ268" s="12"/>
      <c r="AK268" s="12"/>
      <c r="AR268" s="400"/>
      <c r="AS268" s="400"/>
    </row>
    <row r="269" spans="1:45" ht="15" customHeight="1" x14ac:dyDescent="0.25">
      <c r="A269" s="147"/>
      <c r="B269" s="184"/>
      <c r="C269" s="22" t="s">
        <v>69</v>
      </c>
      <c r="D269" s="92" t="s">
        <v>286</v>
      </c>
      <c r="E269" s="46">
        <v>149</v>
      </c>
      <c r="F269" s="49"/>
      <c r="G269" s="209" t="str">
        <f>IF(F269&gt;=0,"","ERROR")</f>
        <v/>
      </c>
      <c r="I269" s="46">
        <v>149</v>
      </c>
      <c r="J269" s="223"/>
      <c r="K269" s="223"/>
      <c r="L269" s="257"/>
      <c r="M269" s="46"/>
      <c r="N269" s="24"/>
      <c r="O269" s="172"/>
      <c r="P269" s="32"/>
      <c r="R269" s="246"/>
      <c r="S269" s="246"/>
      <c r="X269" s="56">
        <v>149</v>
      </c>
      <c r="Y269" s="272"/>
      <c r="Z269" s="434">
        <v>1</v>
      </c>
      <c r="AA269" s="273"/>
      <c r="AB269" s="275">
        <f>F269*Z269</f>
        <v>0</v>
      </c>
      <c r="AC269" s="419"/>
      <c r="AD269" s="419"/>
      <c r="AE269" s="419"/>
      <c r="AF269" s="419"/>
      <c r="AG269" s="406"/>
      <c r="AH269" s="269"/>
      <c r="AJ269" s="12"/>
      <c r="AK269" s="12"/>
      <c r="AR269" s="400"/>
      <c r="AS269" s="400"/>
    </row>
    <row r="270" spans="1:45" ht="15" customHeight="1" x14ac:dyDescent="0.25">
      <c r="A270" s="147"/>
      <c r="B270" s="184"/>
      <c r="C270" s="37" t="s">
        <v>70</v>
      </c>
      <c r="D270" s="92" t="s">
        <v>355</v>
      </c>
      <c r="E270" s="46">
        <v>150</v>
      </c>
      <c r="F270" s="49"/>
      <c r="G270" s="209" t="str">
        <f>IF(F270&gt;=0,"","ERROR")</f>
        <v/>
      </c>
      <c r="I270" s="46">
        <v>150</v>
      </c>
      <c r="J270" s="223"/>
      <c r="K270" s="223"/>
      <c r="L270" s="257"/>
      <c r="M270" s="46"/>
      <c r="N270" s="24"/>
      <c r="O270" s="172"/>
      <c r="P270" s="32"/>
      <c r="R270" s="246"/>
      <c r="S270" s="246"/>
      <c r="X270" s="56">
        <v>150</v>
      </c>
      <c r="Y270" s="272"/>
      <c r="Z270" s="434">
        <v>1</v>
      </c>
      <c r="AA270" s="273"/>
      <c r="AB270" s="275">
        <f>F270*Z270</f>
        <v>0</v>
      </c>
      <c r="AC270" s="419"/>
      <c r="AD270" s="419"/>
      <c r="AE270" s="419"/>
      <c r="AF270" s="419"/>
      <c r="AG270" s="406"/>
      <c r="AH270" s="269"/>
      <c r="AJ270" s="12"/>
      <c r="AK270" s="12"/>
      <c r="AR270" s="400"/>
      <c r="AS270" s="400"/>
    </row>
    <row r="271" spans="1:45" ht="15" customHeight="1" x14ac:dyDescent="0.25">
      <c r="A271" s="147"/>
      <c r="B271" s="184"/>
      <c r="C271" s="136" t="s">
        <v>71</v>
      </c>
      <c r="D271" s="92" t="s">
        <v>288</v>
      </c>
      <c r="E271" s="46">
        <v>151</v>
      </c>
      <c r="F271" s="49"/>
      <c r="G271" s="209" t="str">
        <f>IF(F271&gt;=0,"","ERROR")</f>
        <v/>
      </c>
      <c r="I271" s="46">
        <v>151</v>
      </c>
      <c r="J271" s="28"/>
      <c r="K271" s="28"/>
      <c r="L271" s="257"/>
      <c r="M271" s="46"/>
      <c r="N271" s="31"/>
      <c r="O271" s="172"/>
      <c r="P271" s="32"/>
      <c r="R271" s="247"/>
      <c r="S271" s="247"/>
      <c r="X271" s="56">
        <v>151</v>
      </c>
      <c r="Y271" s="272"/>
      <c r="Z271" s="434">
        <v>0.05</v>
      </c>
      <c r="AA271" s="273"/>
      <c r="AB271" s="275">
        <f>F271*Z271</f>
        <v>0</v>
      </c>
      <c r="AC271" s="419"/>
      <c r="AD271" s="419"/>
      <c r="AE271" s="419"/>
      <c r="AF271" s="419"/>
      <c r="AG271" s="406"/>
      <c r="AH271" s="269"/>
      <c r="AJ271" s="12"/>
      <c r="AK271" s="12"/>
      <c r="AR271" s="400"/>
      <c r="AS271" s="400"/>
    </row>
    <row r="272" spans="1:45" ht="15" hidden="1" customHeight="1" x14ac:dyDescent="0.25">
      <c r="A272" s="147"/>
      <c r="B272" s="184"/>
      <c r="C272" s="81"/>
      <c r="D272" s="81"/>
      <c r="E272" s="46"/>
      <c r="F272" s="81"/>
      <c r="G272" s="208"/>
      <c r="H272" s="81"/>
      <c r="I272" s="46"/>
      <c r="J272" s="222"/>
      <c r="K272" s="222"/>
      <c r="L272" s="257"/>
      <c r="M272" s="46"/>
      <c r="N272" s="172"/>
      <c r="O272" s="172"/>
      <c r="P272" s="81"/>
      <c r="R272" s="246"/>
      <c r="S272" s="246"/>
      <c r="X272" s="56"/>
      <c r="Y272" s="272"/>
      <c r="Z272" s="363"/>
      <c r="AA272" s="273"/>
      <c r="AB272" s="287"/>
      <c r="AC272" s="419"/>
      <c r="AD272" s="419"/>
      <c r="AE272" s="419"/>
      <c r="AF272" s="419"/>
      <c r="AG272" s="406"/>
      <c r="AH272" s="269"/>
      <c r="AJ272" s="12"/>
      <c r="AK272" s="12"/>
      <c r="AR272" s="400"/>
      <c r="AS272" s="400"/>
    </row>
    <row r="273" spans="1:45" ht="15" hidden="1" customHeight="1" x14ac:dyDescent="0.25">
      <c r="A273" s="147"/>
      <c r="B273" s="184"/>
      <c r="C273" s="81"/>
      <c r="D273" s="81"/>
      <c r="E273" s="46"/>
      <c r="F273" s="81"/>
      <c r="G273" s="208"/>
      <c r="H273" s="81"/>
      <c r="I273" s="46"/>
      <c r="J273" s="222"/>
      <c r="K273" s="222"/>
      <c r="L273" s="257"/>
      <c r="M273" s="46"/>
      <c r="N273" s="172"/>
      <c r="O273" s="172"/>
      <c r="P273" s="81"/>
      <c r="R273" s="246"/>
      <c r="S273" s="246"/>
      <c r="X273" s="56"/>
      <c r="Y273" s="272"/>
      <c r="Z273" s="363"/>
      <c r="AA273" s="273"/>
      <c r="AB273" s="287"/>
      <c r="AC273" s="419"/>
      <c r="AD273" s="419"/>
      <c r="AE273" s="419"/>
      <c r="AF273" s="419"/>
      <c r="AG273" s="406"/>
      <c r="AH273" s="269"/>
      <c r="AJ273" s="12"/>
      <c r="AK273" s="12"/>
      <c r="AR273" s="400"/>
      <c r="AS273" s="400"/>
    </row>
    <row r="274" spans="1:45" ht="15" customHeight="1" x14ac:dyDescent="0.25">
      <c r="A274" s="147"/>
      <c r="B274" s="184"/>
      <c r="C274" s="37" t="s">
        <v>181</v>
      </c>
      <c r="D274" s="94"/>
      <c r="E274" s="46"/>
      <c r="F274" s="123"/>
      <c r="G274" s="24"/>
      <c r="I274" s="46"/>
      <c r="J274" s="223"/>
      <c r="K274" s="223"/>
      <c r="L274" s="257"/>
      <c r="M274" s="46"/>
      <c r="N274" s="31"/>
      <c r="O274" s="172"/>
      <c r="P274" s="32"/>
      <c r="R274" s="246"/>
      <c r="S274" s="246"/>
      <c r="X274" s="56"/>
      <c r="Y274" s="272"/>
      <c r="Z274" s="441"/>
      <c r="AA274" s="273"/>
      <c r="AB274" s="289"/>
      <c r="AC274" s="419"/>
      <c r="AD274" s="419"/>
      <c r="AE274" s="419"/>
      <c r="AF274" s="419"/>
      <c r="AG274" s="406"/>
      <c r="AH274" s="269"/>
      <c r="AJ274" s="12"/>
      <c r="AK274" s="12"/>
      <c r="AR274" s="400"/>
      <c r="AS274" s="400"/>
    </row>
    <row r="275" spans="1:45" ht="24.9" customHeight="1" x14ac:dyDescent="0.25">
      <c r="A275" s="147"/>
      <c r="B275" s="184"/>
      <c r="C275" s="22" t="s">
        <v>72</v>
      </c>
      <c r="D275" s="92" t="s">
        <v>289</v>
      </c>
      <c r="E275" s="46">
        <v>152</v>
      </c>
      <c r="F275" s="244"/>
      <c r="G275" s="209" t="str">
        <f>IF(F275&gt;=0,"","ERROR")</f>
        <v/>
      </c>
      <c r="I275" s="46">
        <v>152</v>
      </c>
      <c r="J275" s="231" t="s">
        <v>394</v>
      </c>
      <c r="K275" s="97" t="s">
        <v>395</v>
      </c>
      <c r="L275" s="256"/>
      <c r="M275" s="46"/>
      <c r="N275" s="31"/>
      <c r="O275" s="172"/>
      <c r="P275" s="32"/>
      <c r="R275" s="53" t="str">
        <f>IF(COUNT(F275,F280,L275)=0,"",IF(COUNT(L275)&gt;0,IF(COUNT(F275,F2809)=0,"","ERROR"),IF(COUNT(F275,F280)=2,"","ERROR")))</f>
        <v/>
      </c>
      <c r="S275" s="53" t="str">
        <f>IF(COUNT(F275,F280,L275)=0,"",IF(COUNT(L275)&gt;0,"facilitation applied","No facilitation applied"))</f>
        <v/>
      </c>
      <c r="X275" s="56">
        <v>152</v>
      </c>
      <c r="Y275" s="272"/>
      <c r="Z275" s="434">
        <v>0.1</v>
      </c>
      <c r="AA275" s="273"/>
      <c r="AB275" s="275">
        <f>F275*Z275</f>
        <v>0</v>
      </c>
      <c r="AC275" s="419"/>
      <c r="AD275" s="419"/>
      <c r="AE275" s="419"/>
      <c r="AF275" s="419"/>
      <c r="AG275" s="406"/>
      <c r="AH275" s="269"/>
      <c r="AJ275" s="12"/>
      <c r="AK275" s="12"/>
      <c r="AM275" s="445">
        <v>0.3</v>
      </c>
      <c r="AN275" s="419"/>
      <c r="AO275" s="442">
        <f>L275*AM275</f>
        <v>0</v>
      </c>
      <c r="AR275" s="400"/>
      <c r="AS275" s="400"/>
    </row>
    <row r="276" spans="1:45" ht="24.9" hidden="1" customHeight="1" x14ac:dyDescent="0.25">
      <c r="A276" s="147"/>
      <c r="B276" s="184"/>
      <c r="C276" s="81"/>
      <c r="D276" s="81"/>
      <c r="E276" s="46"/>
      <c r="F276" s="81"/>
      <c r="G276" s="208"/>
      <c r="H276" s="81"/>
      <c r="I276" s="46"/>
      <c r="J276" s="222"/>
      <c r="K276" s="222"/>
      <c r="L276" s="256"/>
      <c r="M276" s="46"/>
      <c r="N276" s="172"/>
      <c r="O276" s="172"/>
      <c r="P276" s="81"/>
      <c r="R276" s="53"/>
      <c r="S276" s="53"/>
      <c r="X276" s="56"/>
      <c r="Y276" s="272"/>
      <c r="Z276" s="363"/>
      <c r="AA276" s="273"/>
      <c r="AB276" s="287"/>
      <c r="AC276" s="419"/>
      <c r="AD276" s="419"/>
      <c r="AE276" s="419"/>
      <c r="AF276" s="419"/>
      <c r="AG276" s="406"/>
      <c r="AH276" s="269"/>
      <c r="AJ276" s="12"/>
      <c r="AK276" s="12"/>
      <c r="AR276" s="400"/>
      <c r="AS276" s="400"/>
    </row>
    <row r="277" spans="1:45" ht="24.9" hidden="1" customHeight="1" x14ac:dyDescent="0.25">
      <c r="A277" s="147"/>
      <c r="B277" s="184"/>
      <c r="C277" s="81"/>
      <c r="D277" s="81"/>
      <c r="E277" s="46"/>
      <c r="F277" s="81"/>
      <c r="G277" s="208"/>
      <c r="H277" s="81"/>
      <c r="I277" s="46"/>
      <c r="J277" s="222"/>
      <c r="K277" s="222"/>
      <c r="L277" s="256"/>
      <c r="M277" s="46"/>
      <c r="N277" s="172"/>
      <c r="O277" s="172"/>
      <c r="P277" s="81"/>
      <c r="R277" s="53"/>
      <c r="S277" s="53"/>
      <c r="X277" s="56"/>
      <c r="Y277" s="272"/>
      <c r="Z277" s="363"/>
      <c r="AA277" s="273"/>
      <c r="AB277" s="287"/>
      <c r="AC277" s="419"/>
      <c r="AD277" s="419"/>
      <c r="AE277" s="419"/>
      <c r="AF277" s="419"/>
      <c r="AG277" s="406"/>
      <c r="AH277" s="269"/>
      <c r="AJ277" s="12"/>
      <c r="AK277" s="12"/>
      <c r="AR277" s="400"/>
      <c r="AS277" s="400"/>
    </row>
    <row r="278" spans="1:45" ht="39.9" customHeight="1" x14ac:dyDescent="0.25">
      <c r="A278" s="147"/>
      <c r="B278" s="184"/>
      <c r="C278" s="22" t="s">
        <v>73</v>
      </c>
      <c r="D278" s="92" t="s">
        <v>289</v>
      </c>
      <c r="E278" s="46">
        <v>153</v>
      </c>
      <c r="F278" s="244"/>
      <c r="G278" s="209" t="str">
        <f>IF(F278&gt;=0,"","ERROR")</f>
        <v/>
      </c>
      <c r="I278" s="46">
        <v>153</v>
      </c>
      <c r="J278" s="231" t="s">
        <v>396</v>
      </c>
      <c r="K278" s="97" t="s">
        <v>397</v>
      </c>
      <c r="L278" s="256"/>
      <c r="M278" s="46"/>
      <c r="N278" s="31"/>
      <c r="O278" s="172"/>
      <c r="P278" s="32"/>
      <c r="R278" s="53" t="str">
        <f>IF(COUNT(F278,F283,L278)=0,"",IF(COUNT(L278)&gt;0,IF(COUNT(F278,F2812)=0,"","ERROR"),IF(COUNT(F278,F283)=2,"","ERROR")))</f>
        <v/>
      </c>
      <c r="S278" s="53" t="str">
        <f>IF(COUNT(F278,F283,L278)=0,"",IF(COUNT(L278)&gt;0,"facilitation applied","No facilitation applied"))</f>
        <v/>
      </c>
      <c r="X278" s="56">
        <v>153</v>
      </c>
      <c r="Y278" s="272"/>
      <c r="Z278" s="434">
        <v>0.1</v>
      </c>
      <c r="AA278" s="273"/>
      <c r="AB278" s="275">
        <f>F278*Z278</f>
        <v>0</v>
      </c>
      <c r="AC278" s="419"/>
      <c r="AD278" s="419"/>
      <c r="AE278" s="419"/>
      <c r="AF278" s="419"/>
      <c r="AG278" s="406"/>
      <c r="AH278" s="269"/>
      <c r="AJ278" s="12"/>
      <c r="AK278" s="12"/>
      <c r="AM278" s="445">
        <v>0.3</v>
      </c>
      <c r="AN278" s="419"/>
      <c r="AO278" s="442">
        <f>L278*AM278</f>
        <v>0</v>
      </c>
      <c r="AR278" s="400"/>
      <c r="AS278" s="400"/>
    </row>
    <row r="279" spans="1:45" ht="15" customHeight="1" x14ac:dyDescent="0.25">
      <c r="A279" s="147"/>
      <c r="B279" s="184"/>
      <c r="C279" s="37" t="s">
        <v>182</v>
      </c>
      <c r="D279" s="94"/>
      <c r="E279" s="46"/>
      <c r="F279" s="123"/>
      <c r="G279" s="24"/>
      <c r="I279" s="46"/>
      <c r="J279" s="223"/>
      <c r="K279" s="223"/>
      <c r="L279" s="257"/>
      <c r="M279" s="46"/>
      <c r="N279" s="31"/>
      <c r="O279" s="172"/>
      <c r="P279" s="32"/>
      <c r="R279" s="246"/>
      <c r="S279" s="246"/>
      <c r="X279" s="56"/>
      <c r="Y279" s="272"/>
      <c r="Z279" s="441"/>
      <c r="AA279" s="273"/>
      <c r="AB279" s="289"/>
      <c r="AC279" s="419"/>
      <c r="AD279" s="419"/>
      <c r="AE279" s="419"/>
      <c r="AF279" s="419"/>
      <c r="AG279" s="406"/>
      <c r="AH279" s="269"/>
      <c r="AJ279" s="12"/>
      <c r="AK279" s="12"/>
      <c r="AR279" s="400"/>
      <c r="AS279" s="400"/>
    </row>
    <row r="280" spans="1:45" ht="15" customHeight="1" x14ac:dyDescent="0.25">
      <c r="A280" s="147"/>
      <c r="B280" s="184"/>
      <c r="C280" s="22" t="s">
        <v>72</v>
      </c>
      <c r="D280" s="92" t="s">
        <v>290</v>
      </c>
      <c r="E280" s="46">
        <v>154</v>
      </c>
      <c r="F280" s="244"/>
      <c r="G280" s="209" t="str">
        <f>IF(F280&gt;=0,"","ERROR")</f>
        <v/>
      </c>
      <c r="I280" s="46">
        <v>154</v>
      </c>
      <c r="J280" s="223"/>
      <c r="K280" s="223"/>
      <c r="L280" s="257"/>
      <c r="M280" s="46"/>
      <c r="N280" s="31"/>
      <c r="O280" s="172"/>
      <c r="P280" s="32"/>
      <c r="R280" s="246"/>
      <c r="S280" s="246"/>
      <c r="X280" s="56">
        <v>154</v>
      </c>
      <c r="Y280" s="272"/>
      <c r="Z280" s="434">
        <v>0.3</v>
      </c>
      <c r="AA280" s="273"/>
      <c r="AB280" s="275">
        <f>F280*Z280</f>
        <v>0</v>
      </c>
      <c r="AC280" s="419"/>
      <c r="AD280" s="419"/>
      <c r="AE280" s="419"/>
      <c r="AF280" s="419"/>
      <c r="AG280" s="406"/>
      <c r="AH280" s="269"/>
      <c r="AJ280" s="12"/>
      <c r="AK280" s="12"/>
      <c r="AR280" s="400"/>
      <c r="AS280" s="400"/>
    </row>
    <row r="281" spans="1:45" ht="15" hidden="1" customHeight="1" x14ac:dyDescent="0.25">
      <c r="A281" s="147"/>
      <c r="B281" s="184"/>
      <c r="C281" s="81"/>
      <c r="D281" s="200"/>
      <c r="E281" s="46"/>
      <c r="F281" s="81"/>
      <c r="G281" s="208"/>
      <c r="H281" s="81"/>
      <c r="I281" s="46"/>
      <c r="J281" s="222"/>
      <c r="K281" s="222"/>
      <c r="L281" s="257"/>
      <c r="M281" s="46"/>
      <c r="N281" s="172"/>
      <c r="O281" s="172"/>
      <c r="P281" s="81"/>
      <c r="R281" s="246"/>
      <c r="S281" s="246"/>
      <c r="X281" s="56"/>
      <c r="Y281" s="272"/>
      <c r="Z281" s="363"/>
      <c r="AA281" s="273"/>
      <c r="AB281" s="287"/>
      <c r="AC281" s="419"/>
      <c r="AD281" s="419"/>
      <c r="AE281" s="419"/>
      <c r="AF281" s="419"/>
      <c r="AG281" s="406"/>
      <c r="AH281" s="269"/>
      <c r="AJ281" s="12"/>
      <c r="AK281" s="12"/>
      <c r="AR281" s="400"/>
      <c r="AS281" s="400"/>
    </row>
    <row r="282" spans="1:45" ht="15" hidden="1" customHeight="1" x14ac:dyDescent="0.25">
      <c r="A282" s="147"/>
      <c r="B282" s="184"/>
      <c r="C282" s="81"/>
      <c r="D282" s="201"/>
      <c r="E282" s="46"/>
      <c r="F282" s="81"/>
      <c r="G282" s="208"/>
      <c r="H282" s="81"/>
      <c r="I282" s="46"/>
      <c r="J282" s="222"/>
      <c r="K282" s="222"/>
      <c r="L282" s="257"/>
      <c r="M282" s="46"/>
      <c r="N282" s="172"/>
      <c r="O282" s="172"/>
      <c r="P282" s="81"/>
      <c r="R282" s="246"/>
      <c r="S282" s="246"/>
      <c r="X282" s="56"/>
      <c r="Y282" s="272"/>
      <c r="Z282" s="363"/>
      <c r="AA282" s="273"/>
      <c r="AB282" s="287"/>
      <c r="AC282" s="419"/>
      <c r="AD282" s="419"/>
      <c r="AE282" s="419"/>
      <c r="AF282" s="419"/>
      <c r="AG282" s="406"/>
      <c r="AH282" s="269"/>
      <c r="AJ282" s="12"/>
      <c r="AK282" s="12"/>
      <c r="AR282" s="400"/>
      <c r="AS282" s="400"/>
    </row>
    <row r="283" spans="1:45" ht="15" customHeight="1" x14ac:dyDescent="0.25">
      <c r="A283" s="147"/>
      <c r="B283" s="184"/>
      <c r="C283" s="22" t="s">
        <v>73</v>
      </c>
      <c r="D283" s="92" t="s">
        <v>290</v>
      </c>
      <c r="E283" s="46">
        <v>155</v>
      </c>
      <c r="F283" s="244"/>
      <c r="G283" s="209" t="str">
        <f>IF(F283&gt;=0,"","ERROR")</f>
        <v/>
      </c>
      <c r="I283" s="46">
        <v>155</v>
      </c>
      <c r="J283" s="223"/>
      <c r="K283" s="223"/>
      <c r="L283" s="257"/>
      <c r="M283" s="46"/>
      <c r="N283" s="31"/>
      <c r="O283" s="172"/>
      <c r="P283" s="32"/>
      <c r="R283" s="246"/>
      <c r="S283" s="246"/>
      <c r="X283" s="56">
        <v>155</v>
      </c>
      <c r="Y283" s="272"/>
      <c r="Z283" s="434">
        <v>0.3</v>
      </c>
      <c r="AA283" s="273"/>
      <c r="AB283" s="275">
        <f>F283*Z283</f>
        <v>0</v>
      </c>
      <c r="AC283" s="419"/>
      <c r="AD283" s="419"/>
      <c r="AE283" s="419"/>
      <c r="AF283" s="419"/>
      <c r="AG283" s="406"/>
      <c r="AH283" s="269"/>
      <c r="AJ283" s="12"/>
      <c r="AK283" s="12"/>
      <c r="AR283" s="400"/>
      <c r="AS283" s="400"/>
    </row>
    <row r="284" spans="1:45" ht="15" customHeight="1" x14ac:dyDescent="0.25">
      <c r="A284" s="147"/>
      <c r="B284" s="184"/>
      <c r="C284" s="136" t="s">
        <v>74</v>
      </c>
      <c r="D284" s="92" t="s">
        <v>291</v>
      </c>
      <c r="E284" s="46">
        <v>156</v>
      </c>
      <c r="F284" s="49"/>
      <c r="G284" s="209" t="str">
        <f>IF(F284&gt;=0,"","ERROR")</f>
        <v/>
      </c>
      <c r="I284" s="46">
        <v>156</v>
      </c>
      <c r="J284" s="223"/>
      <c r="K284" s="223"/>
      <c r="L284" s="257"/>
      <c r="M284" s="46"/>
      <c r="N284" s="31"/>
      <c r="O284" s="172"/>
      <c r="P284" s="32"/>
      <c r="R284" s="246"/>
      <c r="S284" s="246"/>
      <c r="X284" s="56">
        <v>156</v>
      </c>
      <c r="Y284" s="272"/>
      <c r="Z284" s="434">
        <v>0.4</v>
      </c>
      <c r="AA284" s="273"/>
      <c r="AB284" s="275">
        <f>F284*Z284</f>
        <v>0</v>
      </c>
      <c r="AC284" s="419"/>
      <c r="AD284" s="419"/>
      <c r="AE284" s="419"/>
      <c r="AF284" s="419"/>
      <c r="AG284" s="406"/>
      <c r="AH284" s="269"/>
      <c r="AJ284" s="12"/>
      <c r="AK284" s="12"/>
      <c r="AR284" s="400"/>
      <c r="AS284" s="400"/>
    </row>
    <row r="285" spans="1:45" ht="15" hidden="1" customHeight="1" x14ac:dyDescent="0.25">
      <c r="A285" s="147"/>
      <c r="B285" s="184"/>
      <c r="C285" s="202"/>
      <c r="D285" s="81"/>
      <c r="E285" s="46"/>
      <c r="F285" s="81"/>
      <c r="G285" s="24"/>
      <c r="H285" s="81"/>
      <c r="I285" s="46"/>
      <c r="J285" s="223"/>
      <c r="K285" s="223"/>
      <c r="L285" s="257"/>
      <c r="M285" s="46"/>
      <c r="N285" s="172"/>
      <c r="O285" s="172"/>
      <c r="P285" s="81"/>
      <c r="R285" s="246"/>
      <c r="S285" s="246"/>
      <c r="X285" s="56"/>
      <c r="Y285" s="272"/>
      <c r="Z285" s="434"/>
      <c r="AA285" s="273"/>
      <c r="AB285" s="275"/>
      <c r="AC285" s="419"/>
      <c r="AD285" s="419"/>
      <c r="AE285" s="419"/>
      <c r="AF285" s="419"/>
      <c r="AG285" s="406"/>
      <c r="AH285" s="269"/>
      <c r="AJ285" s="12"/>
      <c r="AK285" s="12"/>
      <c r="AR285" s="400"/>
      <c r="AS285" s="400"/>
    </row>
    <row r="286" spans="1:45" ht="15" customHeight="1" x14ac:dyDescent="0.25">
      <c r="A286" s="147"/>
      <c r="B286" s="184"/>
      <c r="C286" s="22" t="s">
        <v>292</v>
      </c>
      <c r="D286" s="94"/>
      <c r="E286" s="46">
        <v>610</v>
      </c>
      <c r="F286" s="49"/>
      <c r="G286" s="209" t="str">
        <f>IF(AND(F286&lt;=F284,F286&gt;=0),"","ERROR")</f>
        <v/>
      </c>
      <c r="H286" s="81"/>
      <c r="I286" s="46">
        <v>610</v>
      </c>
      <c r="J286" s="223"/>
      <c r="K286" s="223"/>
      <c r="L286" s="257"/>
      <c r="M286" s="46"/>
      <c r="N286" s="172"/>
      <c r="O286" s="172"/>
      <c r="P286" s="81"/>
      <c r="R286" s="246"/>
      <c r="S286" s="246"/>
      <c r="X286" s="56">
        <v>610</v>
      </c>
      <c r="Y286" s="272"/>
      <c r="Z286" s="358"/>
      <c r="AA286" s="273"/>
      <c r="AB286" s="277"/>
      <c r="AC286" s="419"/>
      <c r="AD286" s="419"/>
      <c r="AE286" s="419"/>
      <c r="AF286" s="419"/>
      <c r="AG286" s="406"/>
      <c r="AH286" s="269"/>
      <c r="AJ286" s="12"/>
      <c r="AK286" s="12"/>
      <c r="AR286" s="400"/>
      <c r="AS286" s="400"/>
    </row>
    <row r="287" spans="1:45" ht="12.75" hidden="1" customHeight="1" x14ac:dyDescent="0.25">
      <c r="A287" s="147"/>
      <c r="B287" s="184"/>
      <c r="C287" s="81"/>
      <c r="D287" s="81"/>
      <c r="E287" s="81"/>
      <c r="F287" s="81"/>
      <c r="G287" s="208"/>
      <c r="H287" s="81"/>
      <c r="I287" s="255"/>
      <c r="J287" s="222"/>
      <c r="K287" s="222"/>
      <c r="L287" s="222"/>
      <c r="M287" s="81"/>
      <c r="N287" s="81"/>
      <c r="O287" s="81"/>
      <c r="P287" s="81"/>
      <c r="R287" s="246"/>
      <c r="S287" s="246"/>
      <c r="X287" s="56"/>
      <c r="Y287" s="272"/>
      <c r="Z287" s="363"/>
      <c r="AA287" s="273"/>
      <c r="AB287" s="287"/>
      <c r="AC287" s="419"/>
      <c r="AD287" s="419"/>
      <c r="AE287" s="419"/>
      <c r="AF287" s="419"/>
      <c r="AG287" s="406"/>
      <c r="AH287" s="269"/>
      <c r="AJ287" s="12"/>
      <c r="AK287" s="12"/>
      <c r="AR287" s="400"/>
      <c r="AS287" s="400"/>
    </row>
    <row r="288" spans="1:45" ht="24.9" customHeight="1" x14ac:dyDescent="0.25">
      <c r="A288" s="147"/>
      <c r="B288" s="184"/>
      <c r="C288" s="37" t="s">
        <v>183</v>
      </c>
      <c r="D288" s="92" t="s">
        <v>293</v>
      </c>
      <c r="E288" s="46">
        <v>157</v>
      </c>
      <c r="F288" s="244"/>
      <c r="G288" s="209" t="str">
        <f>IF(F288&gt;=0,"","ERROR")</f>
        <v/>
      </c>
      <c r="I288" s="46">
        <v>157</v>
      </c>
      <c r="J288" s="231" t="s">
        <v>398</v>
      </c>
      <c r="K288" s="97" t="s">
        <v>399</v>
      </c>
      <c r="L288" s="256"/>
      <c r="M288" s="46"/>
      <c r="N288" s="31"/>
      <c r="O288" s="172"/>
      <c r="P288" s="32"/>
      <c r="R288" s="53" t="str">
        <f>IF(COUNT(F288,F293,L288)=0,"",IF(COUNT(L288)&gt;0,IF(COUNT(F288,F293)=0,"","ERROR"),IF(COUNT(F288,F293)=2,"","ERROR")))</f>
        <v/>
      </c>
      <c r="S288" s="53" t="str">
        <f>IF(COUNT(F288,F293,L288)=0,"",IF(COUNT(L288)&gt;0,"facilitation applied","No facilitation applied"))</f>
        <v/>
      </c>
      <c r="X288" s="56">
        <v>157</v>
      </c>
      <c r="Y288" s="272"/>
      <c r="Z288" s="434">
        <v>0.4</v>
      </c>
      <c r="AA288" s="273"/>
      <c r="AB288" s="275">
        <f>F288*Z288</f>
        <v>0</v>
      </c>
      <c r="AC288" s="419"/>
      <c r="AD288" s="419"/>
      <c r="AE288" s="419"/>
      <c r="AF288" s="419"/>
      <c r="AG288" s="406"/>
      <c r="AH288" s="269"/>
      <c r="AJ288" s="12"/>
      <c r="AK288" s="12"/>
      <c r="AM288" s="445">
        <v>1</v>
      </c>
      <c r="AN288" s="419"/>
      <c r="AO288" s="442">
        <f>L288*AM288</f>
        <v>0</v>
      </c>
      <c r="AR288" s="400"/>
      <c r="AS288" s="400"/>
    </row>
    <row r="289" spans="1:45" ht="15" hidden="1" customHeight="1" x14ac:dyDescent="0.25">
      <c r="A289" s="147"/>
      <c r="B289" s="184"/>
      <c r="C289" s="81"/>
      <c r="D289" s="81"/>
      <c r="E289" s="46"/>
      <c r="F289" s="81"/>
      <c r="G289" s="208"/>
      <c r="H289" s="81"/>
      <c r="I289" s="46"/>
      <c r="J289" s="222"/>
      <c r="K289" s="222"/>
      <c r="L289" s="222"/>
      <c r="M289" s="46"/>
      <c r="N289" s="172"/>
      <c r="O289" s="172"/>
      <c r="P289" s="81"/>
      <c r="Q289" s="81"/>
      <c r="R289" s="246"/>
      <c r="S289" s="246"/>
      <c r="X289" s="56"/>
      <c r="Y289" s="272"/>
      <c r="Z289" s="363"/>
      <c r="AA289" s="273"/>
      <c r="AB289" s="287"/>
      <c r="AC289" s="419"/>
      <c r="AD289" s="419"/>
      <c r="AE289" s="419"/>
      <c r="AF289" s="419"/>
      <c r="AG289" s="406"/>
      <c r="AH289" s="269"/>
      <c r="AJ289" s="12"/>
      <c r="AK289" s="12"/>
      <c r="AR289" s="400"/>
      <c r="AS289" s="400"/>
    </row>
    <row r="290" spans="1:45" ht="15" hidden="1" customHeight="1" x14ac:dyDescent="0.25">
      <c r="A290" s="147"/>
      <c r="B290" s="184"/>
      <c r="C290" s="81"/>
      <c r="D290" s="81"/>
      <c r="E290" s="46"/>
      <c r="F290" s="81"/>
      <c r="G290" s="208"/>
      <c r="H290" s="81"/>
      <c r="I290" s="46"/>
      <c r="J290" s="222"/>
      <c r="K290" s="222"/>
      <c r="L290" s="222"/>
      <c r="M290" s="46"/>
      <c r="N290" s="172"/>
      <c r="O290" s="172"/>
      <c r="P290" s="81"/>
      <c r="Q290" s="81"/>
      <c r="R290" s="246"/>
      <c r="S290" s="246"/>
      <c r="X290" s="56"/>
      <c r="Y290" s="272"/>
      <c r="Z290" s="363"/>
      <c r="AA290" s="273"/>
      <c r="AB290" s="287"/>
      <c r="AC290" s="419"/>
      <c r="AD290" s="419"/>
      <c r="AE290" s="419"/>
      <c r="AF290" s="419"/>
      <c r="AG290" s="406"/>
      <c r="AH290" s="269"/>
      <c r="AJ290" s="12"/>
      <c r="AK290" s="12"/>
      <c r="AR290" s="400"/>
      <c r="AS290" s="400"/>
    </row>
    <row r="291" spans="1:45" ht="15" hidden="1" customHeight="1" x14ac:dyDescent="0.25">
      <c r="A291" s="147"/>
      <c r="B291" s="184"/>
      <c r="C291" s="81"/>
      <c r="D291" s="81"/>
      <c r="E291" s="46"/>
      <c r="F291" s="81"/>
      <c r="G291" s="208"/>
      <c r="H291" s="81"/>
      <c r="I291" s="46"/>
      <c r="J291" s="222"/>
      <c r="K291" s="222"/>
      <c r="L291" s="222"/>
      <c r="M291" s="46"/>
      <c r="N291" s="172"/>
      <c r="O291" s="172"/>
      <c r="P291" s="81"/>
      <c r="Q291" s="81"/>
      <c r="R291" s="246"/>
      <c r="S291" s="246"/>
      <c r="X291" s="56"/>
      <c r="Y291" s="272"/>
      <c r="Z291" s="363"/>
      <c r="AA291" s="273"/>
      <c r="AB291" s="287"/>
      <c r="AC291" s="419"/>
      <c r="AD291" s="419"/>
      <c r="AE291" s="419"/>
      <c r="AF291" s="419"/>
      <c r="AG291" s="406"/>
      <c r="AH291" s="269"/>
      <c r="AJ291" s="12"/>
      <c r="AK291" s="12"/>
      <c r="AR291" s="400"/>
      <c r="AS291" s="400"/>
    </row>
    <row r="292" spans="1:45" ht="15" customHeight="1" x14ac:dyDescent="0.25">
      <c r="A292" s="186"/>
      <c r="B292" s="32"/>
      <c r="C292" s="22" t="s">
        <v>184</v>
      </c>
      <c r="D292" s="94"/>
      <c r="E292" s="46">
        <v>158</v>
      </c>
      <c r="F292" s="49"/>
      <c r="G292" s="209" t="str">
        <f>IF(AND(F292&lt;=F288,F292&gt;=0),"","ERROR")</f>
        <v/>
      </c>
      <c r="I292" s="46">
        <v>158</v>
      </c>
      <c r="J292" s="223"/>
      <c r="K292" s="223"/>
      <c r="L292" s="257"/>
      <c r="M292" s="46"/>
      <c r="N292" s="24"/>
      <c r="O292" s="172"/>
      <c r="P292" s="32"/>
      <c r="R292" s="246"/>
      <c r="S292" s="246"/>
      <c r="X292" s="56">
        <v>158</v>
      </c>
      <c r="Y292" s="272"/>
      <c r="Z292" s="358"/>
      <c r="AA292" s="273"/>
      <c r="AB292" s="277"/>
      <c r="AC292" s="419"/>
      <c r="AD292" s="419"/>
      <c r="AE292" s="419"/>
      <c r="AF292" s="419"/>
      <c r="AG292" s="406"/>
      <c r="AH292" s="269"/>
      <c r="AJ292" s="12"/>
      <c r="AK292" s="12"/>
      <c r="AR292" s="400"/>
      <c r="AS292" s="400"/>
    </row>
    <row r="293" spans="1:45" ht="15" customHeight="1" x14ac:dyDescent="0.25">
      <c r="A293" s="147"/>
      <c r="B293" s="32"/>
      <c r="C293" s="37" t="s">
        <v>185</v>
      </c>
      <c r="D293" s="92" t="s">
        <v>294</v>
      </c>
      <c r="E293" s="46">
        <v>159</v>
      </c>
      <c r="F293" s="244"/>
      <c r="G293" s="209" t="str">
        <f>IF(F293&gt;=0,"","ERROR")</f>
        <v/>
      </c>
      <c r="I293" s="46">
        <v>159</v>
      </c>
      <c r="J293" s="223"/>
      <c r="K293" s="223"/>
      <c r="L293" s="257"/>
      <c r="M293" s="46"/>
      <c r="N293" s="24"/>
      <c r="O293" s="172"/>
      <c r="P293" s="32"/>
      <c r="R293" s="246"/>
      <c r="S293" s="249"/>
      <c r="X293" s="56">
        <v>159</v>
      </c>
      <c r="Y293" s="272"/>
      <c r="Z293" s="434">
        <v>1</v>
      </c>
      <c r="AA293" s="273"/>
      <c r="AB293" s="275">
        <f>F293*Z293</f>
        <v>0</v>
      </c>
      <c r="AC293" s="419"/>
      <c r="AD293" s="419"/>
      <c r="AE293" s="419"/>
      <c r="AF293" s="419"/>
      <c r="AG293" s="406"/>
      <c r="AH293" s="269"/>
      <c r="AJ293" s="12"/>
      <c r="AK293" s="12"/>
      <c r="AR293" s="400"/>
      <c r="AS293" s="400"/>
    </row>
    <row r="294" spans="1:45" ht="15" hidden="1" customHeight="1" x14ac:dyDescent="0.25">
      <c r="A294" s="147"/>
      <c r="B294" s="32"/>
      <c r="C294" s="81"/>
      <c r="D294" s="81"/>
      <c r="E294" s="46"/>
      <c r="F294" s="81"/>
      <c r="G294" s="208"/>
      <c r="H294" s="81"/>
      <c r="I294" s="46"/>
      <c r="J294" s="222"/>
      <c r="K294" s="222"/>
      <c r="L294" s="257"/>
      <c r="M294" s="46"/>
      <c r="N294" s="81"/>
      <c r="O294" s="81"/>
      <c r="P294" s="81"/>
      <c r="R294" s="246"/>
      <c r="S294" s="246"/>
      <c r="X294" s="268"/>
      <c r="Y294" s="425"/>
      <c r="Z294" s="363"/>
      <c r="AA294" s="273"/>
      <c r="AB294" s="287"/>
      <c r="AC294" s="419"/>
      <c r="AD294" s="419"/>
      <c r="AE294" s="419"/>
      <c r="AF294" s="419"/>
      <c r="AG294" s="406"/>
      <c r="AH294" s="269"/>
      <c r="AJ294" s="12"/>
      <c r="AK294" s="12"/>
      <c r="AR294" s="400"/>
      <c r="AS294" s="400"/>
    </row>
    <row r="295" spans="1:45" ht="15" hidden="1" customHeight="1" x14ac:dyDescent="0.25">
      <c r="A295" s="147"/>
      <c r="B295" s="32"/>
      <c r="C295" s="81"/>
      <c r="D295" s="81"/>
      <c r="E295" s="46"/>
      <c r="F295" s="81"/>
      <c r="G295" s="208"/>
      <c r="H295" s="81"/>
      <c r="I295" s="46"/>
      <c r="J295" s="222"/>
      <c r="K295" s="222"/>
      <c r="L295" s="257"/>
      <c r="M295" s="46"/>
      <c r="N295" s="81"/>
      <c r="O295" s="81"/>
      <c r="P295" s="81"/>
      <c r="R295" s="246"/>
      <c r="S295" s="246"/>
      <c r="X295" s="268"/>
      <c r="Y295" s="425"/>
      <c r="Z295" s="363"/>
      <c r="AA295" s="273"/>
      <c r="AB295" s="287"/>
      <c r="AC295" s="419"/>
      <c r="AD295" s="419"/>
      <c r="AE295" s="419"/>
      <c r="AF295" s="419"/>
      <c r="AG295" s="406"/>
      <c r="AH295" s="269"/>
      <c r="AJ295" s="12"/>
      <c r="AK295" s="12"/>
      <c r="AR295" s="400"/>
      <c r="AS295" s="400"/>
    </row>
    <row r="296" spans="1:45" ht="15" customHeight="1" x14ac:dyDescent="0.25">
      <c r="A296" s="147"/>
      <c r="B296" s="184"/>
      <c r="C296" s="37" t="s">
        <v>75</v>
      </c>
      <c r="D296" s="92" t="s">
        <v>295</v>
      </c>
      <c r="E296" s="46">
        <v>160</v>
      </c>
      <c r="F296" s="49"/>
      <c r="G296" s="209" t="str">
        <f>IF(F296&gt;=0,"","ERROR")</f>
        <v/>
      </c>
      <c r="I296" s="46">
        <v>160</v>
      </c>
      <c r="J296" s="223"/>
      <c r="K296" s="223"/>
      <c r="L296" s="257"/>
      <c r="M296" s="46"/>
      <c r="N296" s="24"/>
      <c r="O296" s="172"/>
      <c r="P296" s="32"/>
      <c r="R296" s="246"/>
      <c r="S296" s="246"/>
      <c r="X296" s="56">
        <v>160</v>
      </c>
      <c r="Y296" s="272"/>
      <c r="Z296" s="434">
        <v>1</v>
      </c>
      <c r="AA296" s="273"/>
      <c r="AB296" s="275">
        <f>F296*Z296</f>
        <v>0</v>
      </c>
      <c r="AC296" s="419"/>
      <c r="AD296" s="419"/>
      <c r="AE296" s="419"/>
      <c r="AF296" s="419"/>
      <c r="AG296" s="406"/>
      <c r="AH296" s="269"/>
      <c r="AJ296" s="12"/>
      <c r="AK296" s="12"/>
      <c r="AR296" s="400"/>
      <c r="AS296" s="400"/>
    </row>
    <row r="297" spans="1:45" ht="15" hidden="1" customHeight="1" x14ac:dyDescent="0.25">
      <c r="A297" s="147"/>
      <c r="B297" s="184"/>
      <c r="C297" s="81"/>
      <c r="D297" s="81"/>
      <c r="E297" s="46"/>
      <c r="F297" s="81"/>
      <c r="G297" s="208"/>
      <c r="H297" s="81"/>
      <c r="I297" s="46"/>
      <c r="J297" s="222"/>
      <c r="K297" s="222"/>
      <c r="L297" s="257"/>
      <c r="M297" s="46"/>
      <c r="N297" s="172"/>
      <c r="O297" s="172"/>
      <c r="P297" s="81"/>
      <c r="Q297" s="81"/>
      <c r="R297" s="246"/>
      <c r="S297" s="246"/>
      <c r="X297" s="56"/>
      <c r="Y297" s="272"/>
      <c r="Z297" s="363"/>
      <c r="AA297" s="273"/>
      <c r="AB297" s="287"/>
      <c r="AC297" s="419"/>
      <c r="AD297" s="419"/>
      <c r="AE297" s="419"/>
      <c r="AF297" s="419"/>
      <c r="AG297" s="406"/>
      <c r="AH297" s="269"/>
      <c r="AJ297" s="12"/>
      <c r="AK297" s="12"/>
      <c r="AR297" s="400"/>
      <c r="AS297" s="400"/>
    </row>
    <row r="298" spans="1:45" ht="15" hidden="1" customHeight="1" x14ac:dyDescent="0.25">
      <c r="A298" s="147"/>
      <c r="B298" s="184"/>
      <c r="C298" s="81"/>
      <c r="D298" s="81"/>
      <c r="E298" s="46"/>
      <c r="F298" s="81"/>
      <c r="G298" s="208"/>
      <c r="H298" s="81"/>
      <c r="I298" s="46"/>
      <c r="J298" s="222"/>
      <c r="K298" s="222"/>
      <c r="L298" s="257"/>
      <c r="M298" s="46"/>
      <c r="N298" s="172"/>
      <c r="O298" s="172"/>
      <c r="P298" s="81"/>
      <c r="Q298" s="81"/>
      <c r="R298" s="246"/>
      <c r="S298" s="246"/>
      <c r="X298" s="56"/>
      <c r="Y298" s="272"/>
      <c r="Z298" s="363"/>
      <c r="AA298" s="273"/>
      <c r="AB298" s="287"/>
      <c r="AC298" s="419"/>
      <c r="AD298" s="419"/>
      <c r="AE298" s="419"/>
      <c r="AF298" s="419"/>
      <c r="AG298" s="406"/>
      <c r="AH298" s="269"/>
      <c r="AJ298" s="12"/>
      <c r="AK298" s="12"/>
      <c r="AR298" s="400"/>
      <c r="AS298" s="400"/>
    </row>
    <row r="299" spans="1:45" s="28" customFormat="1" ht="15" customHeight="1" x14ac:dyDescent="0.25">
      <c r="A299" s="147"/>
      <c r="B299" s="185"/>
      <c r="C299" s="136" t="s">
        <v>297</v>
      </c>
      <c r="D299" s="92" t="s">
        <v>296</v>
      </c>
      <c r="E299" s="46">
        <v>537</v>
      </c>
      <c r="F299" s="49"/>
      <c r="G299" s="209" t="str">
        <f>IF(F299&gt;=0,"","ERROR")</f>
        <v/>
      </c>
      <c r="I299" s="46">
        <v>537</v>
      </c>
      <c r="J299" s="223"/>
      <c r="K299" s="223"/>
      <c r="L299" s="257"/>
      <c r="M299" s="46"/>
      <c r="N299" s="24"/>
      <c r="O299" s="172"/>
      <c r="P299" s="32"/>
      <c r="R299" s="246"/>
      <c r="S299" s="246"/>
      <c r="T299" s="401"/>
      <c r="X299" s="56">
        <v>537</v>
      </c>
      <c r="Y299" s="272"/>
      <c r="Z299" s="434">
        <v>0.1</v>
      </c>
      <c r="AA299" s="184"/>
      <c r="AB299" s="275">
        <f>F299*Z299</f>
        <v>0</v>
      </c>
      <c r="AC299" s="406"/>
      <c r="AD299" s="406"/>
      <c r="AE299" s="406"/>
      <c r="AF299" s="406"/>
      <c r="AG299" s="406"/>
      <c r="AH299" s="407"/>
      <c r="AI299" s="407"/>
      <c r="AJ299" s="420"/>
      <c r="AK299" s="420"/>
      <c r="AL299" s="420"/>
      <c r="AM299" s="418"/>
      <c r="AN299" s="418"/>
      <c r="AO299" s="418"/>
      <c r="AR299" s="400"/>
      <c r="AS299" s="400"/>
    </row>
    <row r="300" spans="1:45" s="28" customFormat="1" ht="15" customHeight="1" thickBot="1" x14ac:dyDescent="0.3">
      <c r="A300" s="147"/>
      <c r="B300" s="184"/>
      <c r="C300" s="137" t="s">
        <v>139</v>
      </c>
      <c r="D300" s="94"/>
      <c r="E300" s="46">
        <v>538</v>
      </c>
      <c r="F300" s="49"/>
      <c r="G300" s="24"/>
      <c r="I300" s="46">
        <v>538</v>
      </c>
      <c r="J300" s="237"/>
      <c r="K300" s="237"/>
      <c r="L300" s="257"/>
      <c r="M300" s="46"/>
      <c r="N300" s="24"/>
      <c r="O300" s="172"/>
      <c r="P300" s="53" t="str">
        <f>IF(F300&gt;=SUM(F254:F255,F257:F261,F263:F265,F267:F271,F275:F278,F280:F284,F288,F293:F299,L275,L278,L288),"","ERROR")</f>
        <v/>
      </c>
      <c r="R300" s="246"/>
      <c r="S300" s="246"/>
      <c r="T300" s="401"/>
      <c r="X300" s="56">
        <v>538</v>
      </c>
      <c r="Y300" s="272"/>
      <c r="Z300" s="441"/>
      <c r="AA300" s="184"/>
      <c r="AB300" s="305">
        <f>SUM(AB254:AB299)+SUM(AO275,AO278,AO288)</f>
        <v>0</v>
      </c>
      <c r="AC300" s="406"/>
      <c r="AD300" s="406"/>
      <c r="AE300" s="406"/>
      <c r="AF300" s="406"/>
      <c r="AG300" s="406"/>
      <c r="AH300" s="407"/>
      <c r="AI300" s="407"/>
      <c r="AJ300" s="420"/>
      <c r="AK300" s="420"/>
      <c r="AL300" s="420"/>
      <c r="AM300" s="418"/>
      <c r="AN300" s="418"/>
      <c r="AO300" s="418"/>
      <c r="AR300" s="400"/>
      <c r="AS300" s="400"/>
    </row>
    <row r="301" spans="1:45" ht="15" customHeight="1" thickTop="1" x14ac:dyDescent="0.25">
      <c r="A301" s="147"/>
      <c r="B301" s="181"/>
      <c r="C301" s="158"/>
      <c r="D301" s="159"/>
      <c r="E301" s="15"/>
      <c r="F301" s="48"/>
      <c r="G301" s="24"/>
      <c r="H301" s="8"/>
      <c r="I301" s="46"/>
      <c r="J301" s="181"/>
      <c r="K301" s="181"/>
      <c r="L301" s="257"/>
      <c r="M301" s="46"/>
      <c r="N301" s="174"/>
      <c r="O301" s="172"/>
      <c r="P301" s="32"/>
      <c r="R301" s="246"/>
      <c r="S301" s="246"/>
      <c r="X301" s="56"/>
      <c r="Y301" s="272"/>
      <c r="Z301" s="363"/>
      <c r="AA301" s="273"/>
      <c r="AB301" s="287"/>
      <c r="AC301" s="419"/>
      <c r="AD301" s="419"/>
      <c r="AE301" s="419"/>
      <c r="AF301" s="419"/>
      <c r="AG301" s="406"/>
      <c r="AH301" s="269"/>
      <c r="AJ301" s="12"/>
      <c r="AK301" s="12"/>
      <c r="AR301" s="400"/>
      <c r="AS301" s="400"/>
    </row>
    <row r="302" spans="1:45" s="2" customFormat="1" ht="30" customHeight="1" x14ac:dyDescent="0.25">
      <c r="A302" s="187"/>
      <c r="B302" s="184"/>
      <c r="C302" s="467" t="s">
        <v>76</v>
      </c>
      <c r="D302" s="469" t="s">
        <v>209</v>
      </c>
      <c r="E302" s="103"/>
      <c r="F302" s="462" t="s">
        <v>46</v>
      </c>
      <c r="G302" s="459" t="s">
        <v>113</v>
      </c>
      <c r="I302" s="46"/>
      <c r="J302" s="239"/>
      <c r="K302" s="239"/>
      <c r="L302" s="257"/>
      <c r="M302" s="46"/>
      <c r="N302" s="24"/>
      <c r="O302" s="172"/>
      <c r="P302" s="459" t="s">
        <v>113</v>
      </c>
      <c r="Q302" s="1"/>
      <c r="R302" s="246"/>
      <c r="S302" s="246"/>
      <c r="T302" s="405"/>
      <c r="X302" s="56"/>
      <c r="Y302" s="272"/>
      <c r="Z302" s="462" t="s">
        <v>430</v>
      </c>
      <c r="AA302" s="307"/>
      <c r="AB302" s="499" t="s">
        <v>431</v>
      </c>
      <c r="AC302" s="308"/>
      <c r="AD302" s="462" t="s">
        <v>417</v>
      </c>
      <c r="AE302" s="309"/>
      <c r="AF302" s="462" t="s">
        <v>30</v>
      </c>
      <c r="AG302" s="310"/>
      <c r="AH302" s="1"/>
      <c r="AI302" s="423"/>
      <c r="AJ302" s="1"/>
      <c r="AK302" s="1"/>
      <c r="AL302" s="1"/>
      <c r="AM302" s="421"/>
      <c r="AN302" s="421"/>
      <c r="AO302" s="421"/>
      <c r="AR302" s="400"/>
      <c r="AS302" s="400"/>
    </row>
    <row r="303" spans="1:45" s="2" customFormat="1" ht="15" customHeight="1" x14ac:dyDescent="0.25">
      <c r="A303" s="187"/>
      <c r="B303" s="184"/>
      <c r="C303" s="468"/>
      <c r="D303" s="470"/>
      <c r="E303" s="104"/>
      <c r="F303" s="463"/>
      <c r="G303" s="460"/>
      <c r="I303" s="46"/>
      <c r="J303" s="239"/>
      <c r="K303" s="239"/>
      <c r="L303" s="257"/>
      <c r="M303" s="46"/>
      <c r="N303" s="24"/>
      <c r="O303" s="172"/>
      <c r="P303" s="460"/>
      <c r="Q303" s="1"/>
      <c r="R303" s="246"/>
      <c r="S303" s="246"/>
      <c r="T303" s="405"/>
      <c r="X303" s="56"/>
      <c r="Y303" s="272"/>
      <c r="Z303" s="463"/>
      <c r="AA303" s="283"/>
      <c r="AB303" s="500"/>
      <c r="AC303" s="308"/>
      <c r="AD303" s="463"/>
      <c r="AE303" s="309"/>
      <c r="AF303" s="463"/>
      <c r="AG303" s="310"/>
      <c r="AH303" s="1"/>
      <c r="AI303" s="423"/>
      <c r="AJ303" s="1"/>
      <c r="AK303" s="1"/>
      <c r="AL303" s="1"/>
      <c r="AM303" s="421"/>
      <c r="AN303" s="421"/>
      <c r="AO303" s="421"/>
      <c r="AR303" s="400"/>
      <c r="AS303" s="400"/>
    </row>
    <row r="304" spans="1:45" ht="15" customHeight="1" x14ac:dyDescent="0.25">
      <c r="A304" s="147"/>
      <c r="B304" s="184"/>
      <c r="C304" s="97" t="s">
        <v>77</v>
      </c>
      <c r="D304" s="92" t="s">
        <v>298</v>
      </c>
      <c r="E304" s="55">
        <v>161</v>
      </c>
      <c r="F304" s="49"/>
      <c r="G304" s="209" t="str">
        <f>IF(F304&gt;=0,"","ERROR")</f>
        <v/>
      </c>
      <c r="I304" s="46">
        <v>161</v>
      </c>
      <c r="J304" s="223"/>
      <c r="K304" s="223"/>
      <c r="L304" s="257"/>
      <c r="M304" s="46"/>
      <c r="N304" s="24"/>
      <c r="O304" s="172"/>
      <c r="P304" s="32"/>
      <c r="R304" s="246"/>
      <c r="S304" s="246"/>
      <c r="X304" s="56">
        <v>161</v>
      </c>
      <c r="Y304" s="272"/>
      <c r="Z304" s="358"/>
      <c r="AA304" s="273"/>
      <c r="AB304" s="277"/>
      <c r="AC304" s="311"/>
      <c r="AD304" s="312">
        <v>1</v>
      </c>
      <c r="AE304" s="312"/>
      <c r="AF304" s="313">
        <f>F304*AD304</f>
        <v>0</v>
      </c>
      <c r="AG304" s="314"/>
      <c r="AH304" s="269"/>
      <c r="AJ304" s="12"/>
      <c r="AK304" s="12"/>
      <c r="AR304" s="400"/>
      <c r="AS304" s="400"/>
    </row>
    <row r="305" spans="1:45" ht="15" hidden="1" customHeight="1" x14ac:dyDescent="0.25">
      <c r="A305" s="147"/>
      <c r="B305" s="184"/>
      <c r="C305" s="81"/>
      <c r="D305" s="81"/>
      <c r="E305" s="46"/>
      <c r="F305" s="81"/>
      <c r="G305" s="208"/>
      <c r="H305" s="81"/>
      <c r="I305" s="46"/>
      <c r="J305" s="222"/>
      <c r="K305" s="222"/>
      <c r="L305" s="257"/>
      <c r="M305" s="46"/>
      <c r="N305" s="172"/>
      <c r="O305" s="172"/>
      <c r="P305" s="81"/>
      <c r="Q305" s="81"/>
      <c r="R305" s="246"/>
      <c r="S305" s="246"/>
      <c r="X305" s="56"/>
      <c r="Y305" s="272"/>
      <c r="Z305" s="363"/>
      <c r="AA305" s="273"/>
      <c r="AB305" s="287"/>
      <c r="AC305" s="311"/>
      <c r="AD305" s="315"/>
      <c r="AE305" s="315"/>
      <c r="AF305" s="316"/>
      <c r="AG305" s="317"/>
      <c r="AH305" s="269"/>
      <c r="AJ305" s="12"/>
      <c r="AK305" s="12"/>
      <c r="AR305" s="400"/>
      <c r="AS305" s="400"/>
    </row>
    <row r="306" spans="1:45" ht="15" hidden="1" customHeight="1" x14ac:dyDescent="0.25">
      <c r="A306" s="147"/>
      <c r="B306" s="184"/>
      <c r="C306" s="81"/>
      <c r="D306" s="81"/>
      <c r="E306" s="46"/>
      <c r="F306" s="81"/>
      <c r="G306" s="208"/>
      <c r="H306" s="81"/>
      <c r="I306" s="46"/>
      <c r="J306" s="222"/>
      <c r="K306" s="222"/>
      <c r="L306" s="257"/>
      <c r="M306" s="46"/>
      <c r="N306" s="172"/>
      <c r="O306" s="172"/>
      <c r="P306" s="81"/>
      <c r="Q306" s="81"/>
      <c r="R306" s="246"/>
      <c r="S306" s="246"/>
      <c r="X306" s="56"/>
      <c r="Y306" s="272"/>
      <c r="Z306" s="363"/>
      <c r="AA306" s="273"/>
      <c r="AB306" s="287"/>
      <c r="AC306" s="311"/>
      <c r="AD306" s="315"/>
      <c r="AE306" s="315"/>
      <c r="AF306" s="316"/>
      <c r="AG306" s="317"/>
      <c r="AH306" s="269"/>
      <c r="AJ306" s="12"/>
      <c r="AK306" s="12"/>
      <c r="AR306" s="400"/>
      <c r="AS306" s="400"/>
    </row>
    <row r="307" spans="1:45" s="2" customFormat="1" ht="15" customHeight="1" x14ac:dyDescent="0.25">
      <c r="A307" s="187"/>
      <c r="B307" s="184"/>
      <c r="C307" s="97" t="s">
        <v>78</v>
      </c>
      <c r="D307" s="92" t="s">
        <v>299</v>
      </c>
      <c r="E307" s="46">
        <v>162</v>
      </c>
      <c r="F307" s="49"/>
      <c r="G307" s="209" t="str">
        <f>IF(F307&gt;=0,"","ERROR")</f>
        <v/>
      </c>
      <c r="I307" s="46">
        <v>162</v>
      </c>
      <c r="J307" s="223"/>
      <c r="K307" s="223"/>
      <c r="L307" s="257"/>
      <c r="M307" s="46"/>
      <c r="N307" s="24"/>
      <c r="O307" s="172"/>
      <c r="P307" s="32"/>
      <c r="Q307" s="1"/>
      <c r="R307" s="246"/>
      <c r="S307" s="246"/>
      <c r="T307" s="405"/>
      <c r="X307" s="56">
        <v>162</v>
      </c>
      <c r="Y307" s="272"/>
      <c r="Z307" s="446">
        <f>F404-AB404</f>
        <v>0</v>
      </c>
      <c r="AA307" s="283"/>
      <c r="AB307" s="318"/>
      <c r="AC307" s="308"/>
      <c r="AD307" s="319"/>
      <c r="AE307" s="319"/>
      <c r="AF307" s="320"/>
      <c r="AG307" s="321"/>
      <c r="AH307" s="1"/>
      <c r="AI307" s="423"/>
      <c r="AJ307" s="1"/>
      <c r="AK307" s="1"/>
      <c r="AL307" s="1"/>
      <c r="AM307" s="421"/>
      <c r="AN307" s="421"/>
      <c r="AO307" s="421"/>
      <c r="AR307" s="400"/>
      <c r="AS307" s="400"/>
    </row>
    <row r="308" spans="1:45" s="2" customFormat="1" ht="15" customHeight="1" x14ac:dyDescent="0.25">
      <c r="A308" s="187"/>
      <c r="B308" s="184"/>
      <c r="C308" s="97" t="s">
        <v>79</v>
      </c>
      <c r="D308" s="92" t="s">
        <v>299</v>
      </c>
      <c r="E308" s="46">
        <v>163</v>
      </c>
      <c r="F308" s="49"/>
      <c r="G308" s="209" t="str">
        <f>IF(F308&gt;=0,"","ERROR")</f>
        <v/>
      </c>
      <c r="I308" s="46">
        <v>163</v>
      </c>
      <c r="J308" s="223"/>
      <c r="K308" s="223"/>
      <c r="L308" s="257"/>
      <c r="M308" s="46"/>
      <c r="N308" s="24"/>
      <c r="O308" s="172"/>
      <c r="P308" s="32"/>
      <c r="Q308" s="1"/>
      <c r="R308" s="246"/>
      <c r="S308" s="246"/>
      <c r="T308" s="405"/>
      <c r="X308" s="56">
        <v>163</v>
      </c>
      <c r="Y308" s="272"/>
      <c r="Z308" s="446">
        <f>F405-AB405</f>
        <v>0</v>
      </c>
      <c r="AA308" s="283"/>
      <c r="AB308" s="318"/>
      <c r="AC308" s="308"/>
      <c r="AD308" s="319"/>
      <c r="AE308" s="319"/>
      <c r="AF308" s="320"/>
      <c r="AG308" s="321"/>
      <c r="AH308" s="1"/>
      <c r="AI308" s="423"/>
      <c r="AJ308" s="1"/>
      <c r="AK308" s="1"/>
      <c r="AL308" s="1"/>
      <c r="AM308" s="421"/>
      <c r="AN308" s="421"/>
      <c r="AO308" s="421"/>
      <c r="AR308" s="400"/>
      <c r="AS308" s="400"/>
    </row>
    <row r="309" spans="1:45" s="2" customFormat="1" ht="15" hidden="1" customHeight="1" x14ac:dyDescent="0.25">
      <c r="A309" s="187"/>
      <c r="B309" s="184"/>
      <c r="C309" s="81"/>
      <c r="D309" s="81"/>
      <c r="E309" s="46"/>
      <c r="F309" s="81"/>
      <c r="G309" s="208"/>
      <c r="H309" s="81"/>
      <c r="I309" s="46"/>
      <c r="J309" s="222"/>
      <c r="K309" s="222"/>
      <c r="L309" s="257"/>
      <c r="M309" s="46"/>
      <c r="N309" s="172"/>
      <c r="O309" s="172"/>
      <c r="P309" s="81"/>
      <c r="Q309" s="81"/>
      <c r="R309" s="246"/>
      <c r="S309" s="246"/>
      <c r="T309" s="405"/>
      <c r="X309" s="56"/>
      <c r="Y309" s="272"/>
      <c r="Z309" s="446"/>
      <c r="AA309" s="283"/>
      <c r="AB309" s="318"/>
      <c r="AC309" s="308"/>
      <c r="AD309" s="319"/>
      <c r="AE309" s="319"/>
      <c r="AF309" s="320"/>
      <c r="AG309" s="321"/>
      <c r="AH309" s="1"/>
      <c r="AI309" s="423"/>
      <c r="AJ309" s="1"/>
      <c r="AK309" s="1"/>
      <c r="AL309" s="1"/>
      <c r="AM309" s="421"/>
      <c r="AN309" s="421"/>
      <c r="AO309" s="421"/>
      <c r="AR309" s="400"/>
      <c r="AS309" s="400"/>
    </row>
    <row r="310" spans="1:45" s="2" customFormat="1" ht="15" hidden="1" customHeight="1" x14ac:dyDescent="0.25">
      <c r="A310" s="187"/>
      <c r="B310" s="184"/>
      <c r="C310" s="81"/>
      <c r="D310" s="81"/>
      <c r="E310" s="46"/>
      <c r="F310" s="81"/>
      <c r="G310" s="208"/>
      <c r="H310" s="81"/>
      <c r="I310" s="46"/>
      <c r="J310" s="222"/>
      <c r="K310" s="222"/>
      <c r="L310" s="257"/>
      <c r="M310" s="46"/>
      <c r="N310" s="172"/>
      <c r="O310" s="172"/>
      <c r="P310" s="81"/>
      <c r="Q310" s="81"/>
      <c r="R310" s="246"/>
      <c r="S310" s="246"/>
      <c r="T310" s="405"/>
      <c r="X310" s="56"/>
      <c r="Y310" s="272"/>
      <c r="Z310" s="446"/>
      <c r="AA310" s="283"/>
      <c r="AB310" s="318"/>
      <c r="AC310" s="308"/>
      <c r="AD310" s="319"/>
      <c r="AE310" s="319"/>
      <c r="AF310" s="320"/>
      <c r="AG310" s="321"/>
      <c r="AH310" s="1"/>
      <c r="AI310" s="423"/>
      <c r="AJ310" s="1"/>
      <c r="AK310" s="1"/>
      <c r="AL310" s="1"/>
      <c r="AM310" s="421"/>
      <c r="AN310" s="421"/>
      <c r="AO310" s="421"/>
      <c r="AR310" s="400"/>
      <c r="AS310" s="400"/>
    </row>
    <row r="311" spans="1:45" ht="15" customHeight="1" x14ac:dyDescent="0.25">
      <c r="A311" s="147"/>
      <c r="B311" s="184"/>
      <c r="C311" s="97" t="s">
        <v>72</v>
      </c>
      <c r="D311" s="92" t="s">
        <v>299</v>
      </c>
      <c r="E311" s="46">
        <v>164</v>
      </c>
      <c r="F311" s="49"/>
      <c r="G311" s="209" t="str">
        <f>IF(F311&gt;=0,"","ERROR")</f>
        <v/>
      </c>
      <c r="I311" s="46">
        <v>164</v>
      </c>
      <c r="J311" s="223"/>
      <c r="K311" s="223"/>
      <c r="L311" s="257"/>
      <c r="M311" s="46"/>
      <c r="N311" s="24"/>
      <c r="O311" s="172"/>
      <c r="P311" s="32"/>
      <c r="R311" s="246"/>
      <c r="S311" s="246"/>
      <c r="X311" s="56">
        <v>164</v>
      </c>
      <c r="Y311" s="272"/>
      <c r="Z311" s="434">
        <f>(F408-AB408)</f>
        <v>0</v>
      </c>
      <c r="AA311" s="273"/>
      <c r="AB311" s="277"/>
      <c r="AC311" s="311"/>
      <c r="AD311" s="322"/>
      <c r="AE311" s="322"/>
      <c r="AF311" s="323"/>
      <c r="AG311" s="317"/>
      <c r="AH311" s="269"/>
      <c r="AJ311" s="12"/>
      <c r="AK311" s="12"/>
      <c r="AR311" s="400"/>
      <c r="AS311" s="400"/>
    </row>
    <row r="312" spans="1:45" ht="15" hidden="1" customHeight="1" x14ac:dyDescent="0.25">
      <c r="A312" s="147"/>
      <c r="B312" s="184"/>
      <c r="C312" s="81"/>
      <c r="D312" s="81"/>
      <c r="E312" s="46"/>
      <c r="F312" s="81"/>
      <c r="G312" s="208"/>
      <c r="H312" s="81"/>
      <c r="I312" s="46"/>
      <c r="J312" s="222"/>
      <c r="K312" s="222"/>
      <c r="L312" s="257"/>
      <c r="M312" s="46"/>
      <c r="N312" s="172"/>
      <c r="O312" s="172"/>
      <c r="P312" s="81"/>
      <c r="R312" s="246"/>
      <c r="S312" s="246"/>
      <c r="X312" s="56"/>
      <c r="Y312" s="272"/>
      <c r="Z312" s="434"/>
      <c r="AA312" s="273"/>
      <c r="AB312" s="277"/>
      <c r="AC312" s="311"/>
      <c r="AD312" s="322"/>
      <c r="AE312" s="322"/>
      <c r="AF312" s="323"/>
      <c r="AG312" s="317"/>
      <c r="AH312" s="269"/>
      <c r="AJ312" s="12"/>
      <c r="AK312" s="12"/>
      <c r="AR312" s="400"/>
      <c r="AS312" s="400"/>
    </row>
    <row r="313" spans="1:45" ht="15" hidden="1" customHeight="1" x14ac:dyDescent="0.25">
      <c r="A313" s="147"/>
      <c r="B313" s="184"/>
      <c r="C313" s="81"/>
      <c r="D313" s="81"/>
      <c r="E313" s="46"/>
      <c r="F313" s="81"/>
      <c r="G313" s="208"/>
      <c r="H313" s="81"/>
      <c r="I313" s="46"/>
      <c r="J313" s="222"/>
      <c r="K313" s="222"/>
      <c r="L313" s="257"/>
      <c r="M313" s="46"/>
      <c r="N313" s="172"/>
      <c r="O313" s="172"/>
      <c r="P313" s="81"/>
      <c r="R313" s="246"/>
      <c r="S313" s="246"/>
      <c r="X313" s="56"/>
      <c r="Y313" s="272"/>
      <c r="Z313" s="434"/>
      <c r="AA313" s="273"/>
      <c r="AB313" s="277"/>
      <c r="AC313" s="311"/>
      <c r="AD313" s="322"/>
      <c r="AE313" s="322"/>
      <c r="AF313" s="323"/>
      <c r="AG313" s="317"/>
      <c r="AH313" s="269"/>
      <c r="AJ313" s="12"/>
      <c r="AK313" s="12"/>
      <c r="AR313" s="400"/>
      <c r="AS313" s="400"/>
    </row>
    <row r="314" spans="1:45" ht="15" customHeight="1" x14ac:dyDescent="0.25">
      <c r="A314" s="147"/>
      <c r="B314" s="184"/>
      <c r="C314" s="97" t="s">
        <v>80</v>
      </c>
      <c r="D314" s="92" t="s">
        <v>299</v>
      </c>
      <c r="E314" s="46">
        <v>165</v>
      </c>
      <c r="F314" s="49"/>
      <c r="G314" s="209" t="str">
        <f>IF(F314&gt;=0,"","ERROR")</f>
        <v/>
      </c>
      <c r="I314" s="46">
        <v>165</v>
      </c>
      <c r="J314" s="223"/>
      <c r="K314" s="223"/>
      <c r="L314" s="257"/>
      <c r="M314" s="46"/>
      <c r="N314" s="24"/>
      <c r="O314" s="172"/>
      <c r="P314" s="32"/>
      <c r="R314" s="246"/>
      <c r="S314" s="246"/>
      <c r="X314" s="56">
        <v>165</v>
      </c>
      <c r="Y314" s="272"/>
      <c r="Z314" s="434">
        <f>(F411-AB411)+(F424-AB424)</f>
        <v>0</v>
      </c>
      <c r="AA314" s="273"/>
      <c r="AB314" s="277"/>
      <c r="AC314" s="311"/>
      <c r="AD314" s="322"/>
      <c r="AE314" s="322"/>
      <c r="AF314" s="323"/>
      <c r="AG314" s="317"/>
      <c r="AH314" s="269"/>
      <c r="AJ314" s="12"/>
      <c r="AK314" s="12"/>
      <c r="AR314" s="400"/>
      <c r="AS314" s="400"/>
    </row>
    <row r="315" spans="1:45" ht="15" hidden="1" customHeight="1" x14ac:dyDescent="0.25">
      <c r="A315" s="147"/>
      <c r="B315" s="184"/>
      <c r="C315" s="81"/>
      <c r="D315" s="81"/>
      <c r="E315" s="46"/>
      <c r="F315" s="81"/>
      <c r="G315" s="81"/>
      <c r="H315" s="81"/>
      <c r="I315" s="46"/>
      <c r="J315" s="222"/>
      <c r="K315" s="222"/>
      <c r="L315" s="257"/>
      <c r="M315" s="46"/>
      <c r="N315" s="172"/>
      <c r="O315" s="172"/>
      <c r="P315" s="81"/>
      <c r="R315" s="246"/>
      <c r="S315" s="246"/>
      <c r="X315" s="56"/>
      <c r="Y315" s="272"/>
      <c r="Z315" s="434"/>
      <c r="AA315" s="273"/>
      <c r="AB315" s="287"/>
      <c r="AC315" s="311"/>
      <c r="AD315" s="315"/>
      <c r="AE315" s="315"/>
      <c r="AF315" s="316"/>
      <c r="AG315" s="317"/>
      <c r="AH315" s="269"/>
      <c r="AJ315" s="12"/>
      <c r="AK315" s="12"/>
      <c r="AR315" s="400"/>
      <c r="AS315" s="400"/>
    </row>
    <row r="316" spans="1:45" ht="15" hidden="1" customHeight="1" x14ac:dyDescent="0.25">
      <c r="A316" s="147"/>
      <c r="B316" s="184"/>
      <c r="C316" s="81"/>
      <c r="D316" s="81"/>
      <c r="E316" s="46"/>
      <c r="F316" s="81"/>
      <c r="G316" s="81"/>
      <c r="H316" s="81"/>
      <c r="I316" s="46"/>
      <c r="J316" s="222"/>
      <c r="K316" s="222"/>
      <c r="L316" s="257"/>
      <c r="M316" s="46"/>
      <c r="N316" s="172"/>
      <c r="O316" s="172"/>
      <c r="P316" s="81"/>
      <c r="R316" s="246"/>
      <c r="S316" s="246"/>
      <c r="X316" s="56"/>
      <c r="Y316" s="272"/>
      <c r="Z316" s="434"/>
      <c r="AA316" s="273"/>
      <c r="AB316" s="287"/>
      <c r="AC316" s="311"/>
      <c r="AD316" s="315"/>
      <c r="AE316" s="315"/>
      <c r="AF316" s="316"/>
      <c r="AG316" s="317"/>
      <c r="AH316" s="269"/>
      <c r="AJ316" s="12"/>
      <c r="AK316" s="12"/>
      <c r="AR316" s="400"/>
      <c r="AS316" s="400"/>
    </row>
    <row r="317" spans="1:45" ht="15" customHeight="1" thickBot="1" x14ac:dyDescent="0.3">
      <c r="A317" s="147"/>
      <c r="B317" s="184"/>
      <c r="C317" s="45" t="s">
        <v>140</v>
      </c>
      <c r="D317" s="94"/>
      <c r="E317" s="54">
        <v>166</v>
      </c>
      <c r="F317" s="49"/>
      <c r="G317" s="24"/>
      <c r="I317" s="46">
        <v>166</v>
      </c>
      <c r="J317" s="237"/>
      <c r="K317" s="237"/>
      <c r="L317" s="257"/>
      <c r="M317" s="46"/>
      <c r="N317" s="24"/>
      <c r="O317" s="172"/>
      <c r="P317" s="53" t="str">
        <f>IF(ABS(F317-SUM(F307:F314))&gt;0.5,"ERROR","")</f>
        <v/>
      </c>
      <c r="R317" s="246"/>
      <c r="S317" s="246"/>
      <c r="X317" s="56">
        <v>166</v>
      </c>
      <c r="Y317" s="272"/>
      <c r="Z317" s="447">
        <f>SUM(Z307:Z314)</f>
        <v>0</v>
      </c>
      <c r="AA317" s="324"/>
      <c r="AB317" s="325">
        <f>MAX(F317-Z317,0)</f>
        <v>0</v>
      </c>
      <c r="AC317" s="311"/>
      <c r="AD317" s="326">
        <v>1</v>
      </c>
      <c r="AE317" s="312"/>
      <c r="AF317" s="313">
        <f>AB317*AD317</f>
        <v>0</v>
      </c>
      <c r="AG317" s="314"/>
      <c r="AH317" s="269"/>
      <c r="AJ317" s="12"/>
      <c r="AK317" s="12"/>
      <c r="AR317" s="400"/>
      <c r="AS317" s="400"/>
    </row>
    <row r="318" spans="1:45" ht="15" customHeight="1" thickTop="1" thickBot="1" x14ac:dyDescent="0.3">
      <c r="A318" s="147"/>
      <c r="B318" s="181"/>
      <c r="C318" s="160"/>
      <c r="D318" s="161"/>
      <c r="E318" s="138"/>
      <c r="F318" s="81"/>
      <c r="G318" s="24"/>
      <c r="H318" s="12"/>
      <c r="I318" s="46"/>
      <c r="J318" s="222"/>
      <c r="K318" s="222"/>
      <c r="L318" s="257"/>
      <c r="M318" s="46"/>
      <c r="N318" s="24"/>
      <c r="O318" s="172"/>
      <c r="P318" s="32"/>
      <c r="R318" s="246"/>
      <c r="S318" s="246"/>
      <c r="X318" s="56"/>
      <c r="Y318" s="272"/>
      <c r="Z318" s="363"/>
      <c r="AA318" s="273"/>
      <c r="AB318" s="287"/>
      <c r="AC318" s="419"/>
      <c r="AD318" s="419"/>
      <c r="AE318" s="419"/>
      <c r="AF318" s="327">
        <f>SUM(AF304:AF317)</f>
        <v>0</v>
      </c>
      <c r="AG318" s="328"/>
      <c r="AH318" s="269"/>
      <c r="AJ318" s="12"/>
      <c r="AK318" s="12"/>
      <c r="AR318" s="400"/>
      <c r="AS318" s="400"/>
    </row>
    <row r="319" spans="1:45" ht="30" customHeight="1" thickTop="1" x14ac:dyDescent="0.25">
      <c r="A319" s="147"/>
      <c r="B319" s="184"/>
      <c r="C319" s="467" t="s">
        <v>81</v>
      </c>
      <c r="D319" s="469" t="s">
        <v>209</v>
      </c>
      <c r="E319" s="103"/>
      <c r="F319" s="462" t="s">
        <v>46</v>
      </c>
      <c r="G319" s="459" t="s">
        <v>113</v>
      </c>
      <c r="I319" s="46"/>
      <c r="J319" s="239"/>
      <c r="K319" s="239"/>
      <c r="L319" s="257"/>
      <c r="M319" s="46"/>
      <c r="N319" s="24"/>
      <c r="O319" s="172"/>
      <c r="P319" s="459" t="s">
        <v>113</v>
      </c>
      <c r="R319" s="246"/>
      <c r="S319" s="246"/>
      <c r="X319" s="56"/>
      <c r="Y319" s="272"/>
      <c r="Z319" s="363"/>
      <c r="AA319" s="273"/>
      <c r="AB319" s="287"/>
      <c r="AC319" s="419"/>
      <c r="AD319" s="419"/>
      <c r="AE319" s="419"/>
      <c r="AF319" s="329"/>
      <c r="AG319" s="410"/>
      <c r="AH319" s="269"/>
      <c r="AJ319" s="12"/>
      <c r="AK319" s="12"/>
      <c r="AR319" s="400"/>
      <c r="AS319" s="400"/>
    </row>
    <row r="320" spans="1:45" ht="15" customHeight="1" x14ac:dyDescent="0.25">
      <c r="A320" s="147"/>
      <c r="B320" s="184"/>
      <c r="C320" s="468"/>
      <c r="D320" s="470"/>
      <c r="E320" s="104"/>
      <c r="F320" s="463"/>
      <c r="G320" s="460"/>
      <c r="I320" s="46"/>
      <c r="J320" s="239"/>
      <c r="K320" s="239"/>
      <c r="L320" s="257"/>
      <c r="M320" s="46"/>
      <c r="N320" s="24"/>
      <c r="O320" s="172"/>
      <c r="P320" s="460"/>
      <c r="R320" s="246"/>
      <c r="S320" s="246"/>
      <c r="X320" s="56"/>
      <c r="Y320" s="272"/>
      <c r="Z320" s="363"/>
      <c r="AA320" s="273"/>
      <c r="AB320" s="287"/>
      <c r="AC320" s="419"/>
      <c r="AD320" s="419"/>
      <c r="AE320" s="419"/>
      <c r="AF320" s="329"/>
      <c r="AG320" s="410"/>
      <c r="AH320" s="269"/>
      <c r="AJ320" s="12"/>
      <c r="AK320" s="12"/>
      <c r="AR320" s="400"/>
      <c r="AS320" s="400"/>
    </row>
    <row r="321" spans="1:45" ht="15" customHeight="1" x14ac:dyDescent="0.25">
      <c r="A321" s="147"/>
      <c r="B321" s="184"/>
      <c r="C321" s="162" t="s">
        <v>82</v>
      </c>
      <c r="D321" s="92" t="s">
        <v>300</v>
      </c>
      <c r="E321" s="56">
        <v>169</v>
      </c>
      <c r="F321" s="49"/>
      <c r="G321" s="209" t="str">
        <f>IF(F321&gt;=0,"","ERROR")</f>
        <v/>
      </c>
      <c r="I321" s="46">
        <v>169</v>
      </c>
      <c r="J321" s="223"/>
      <c r="K321" s="223"/>
      <c r="L321" s="257"/>
      <c r="M321" s="46"/>
      <c r="N321" s="24"/>
      <c r="O321" s="172"/>
      <c r="P321" s="32"/>
      <c r="R321" s="246"/>
      <c r="S321" s="246"/>
      <c r="X321" s="56">
        <v>169</v>
      </c>
      <c r="Y321" s="272"/>
      <c r="Z321" s="367">
        <v>0</v>
      </c>
      <c r="AA321" s="273"/>
      <c r="AB321" s="275">
        <f>F321*Z321</f>
        <v>0</v>
      </c>
      <c r="AC321" s="419"/>
      <c r="AD321" s="419"/>
      <c r="AE321" s="419"/>
      <c r="AF321" s="329"/>
      <c r="AG321" s="410"/>
      <c r="AH321" s="269"/>
      <c r="AJ321" s="12"/>
      <c r="AK321" s="12"/>
      <c r="AR321" s="400"/>
      <c r="AS321" s="400"/>
    </row>
    <row r="322" spans="1:45" ht="15" hidden="1" customHeight="1" x14ac:dyDescent="0.25">
      <c r="A322" s="147"/>
      <c r="B322" s="184"/>
      <c r="C322" s="81"/>
      <c r="D322" s="81"/>
      <c r="E322" s="81"/>
      <c r="F322" s="81"/>
      <c r="G322" s="208"/>
      <c r="H322" s="81"/>
      <c r="I322" s="46"/>
      <c r="J322" s="222"/>
      <c r="K322" s="222"/>
      <c r="L322" s="257"/>
      <c r="M322" s="46"/>
      <c r="N322" s="172"/>
      <c r="O322" s="172"/>
      <c r="P322" s="81"/>
      <c r="R322" s="246"/>
      <c r="S322" s="246"/>
      <c r="X322" s="56"/>
      <c r="Y322" s="272"/>
      <c r="Z322" s="363"/>
      <c r="AA322" s="273"/>
      <c r="AB322" s="287"/>
      <c r="AC322" s="419"/>
      <c r="AD322" s="419"/>
      <c r="AE322" s="419"/>
      <c r="AF322" s="329"/>
      <c r="AG322" s="410"/>
      <c r="AH322" s="269"/>
      <c r="AJ322" s="12"/>
      <c r="AK322" s="12"/>
      <c r="AR322" s="400"/>
      <c r="AS322" s="400"/>
    </row>
    <row r="323" spans="1:45" ht="15" hidden="1" customHeight="1" x14ac:dyDescent="0.25">
      <c r="A323" s="147"/>
      <c r="B323" s="184"/>
      <c r="C323" s="81"/>
      <c r="D323" s="81"/>
      <c r="E323" s="81"/>
      <c r="F323" s="81"/>
      <c r="G323" s="208"/>
      <c r="H323" s="81"/>
      <c r="I323" s="46"/>
      <c r="J323" s="222"/>
      <c r="K323" s="222"/>
      <c r="L323" s="257"/>
      <c r="M323" s="46"/>
      <c r="N323" s="172"/>
      <c r="O323" s="172"/>
      <c r="P323" s="81"/>
      <c r="R323" s="246"/>
      <c r="S323" s="246"/>
      <c r="X323" s="56"/>
      <c r="Y323" s="272"/>
      <c r="Z323" s="363"/>
      <c r="AA323" s="273"/>
      <c r="AB323" s="287"/>
      <c r="AC323" s="419"/>
      <c r="AD323" s="419"/>
      <c r="AE323" s="419"/>
      <c r="AF323" s="329"/>
      <c r="AG323" s="410"/>
      <c r="AH323" s="269"/>
      <c r="AJ323" s="12"/>
      <c r="AK323" s="12"/>
      <c r="AR323" s="400"/>
      <c r="AS323" s="400"/>
    </row>
    <row r="324" spans="1:45" ht="15" customHeight="1" x14ac:dyDescent="0.25">
      <c r="A324" s="147"/>
      <c r="B324" s="184"/>
      <c r="C324" s="37" t="s">
        <v>83</v>
      </c>
      <c r="D324" s="92" t="s">
        <v>320</v>
      </c>
      <c r="E324" s="56">
        <v>170</v>
      </c>
      <c r="F324" s="49"/>
      <c r="G324" s="209" t="str">
        <f>IF(F324&gt;=0,"","ERROR")</f>
        <v/>
      </c>
      <c r="I324" s="46">
        <v>170</v>
      </c>
      <c r="J324" s="223"/>
      <c r="K324" s="223"/>
      <c r="L324" s="257"/>
      <c r="M324" s="46"/>
      <c r="N324" s="24"/>
      <c r="O324" s="172"/>
      <c r="P324" s="32"/>
      <c r="R324" s="246"/>
      <c r="S324" s="246"/>
      <c r="X324" s="56">
        <v>170</v>
      </c>
      <c r="Y324" s="272"/>
      <c r="Z324" s="367">
        <v>0</v>
      </c>
      <c r="AA324" s="273"/>
      <c r="AB324" s="275">
        <f>F324*Z324</f>
        <v>0</v>
      </c>
      <c r="AC324" s="419"/>
      <c r="AD324" s="419"/>
      <c r="AE324" s="419"/>
      <c r="AF324" s="329"/>
      <c r="AG324" s="410"/>
      <c r="AH324" s="269"/>
      <c r="AJ324" s="12"/>
      <c r="AK324" s="12"/>
      <c r="AR324" s="400"/>
      <c r="AS324" s="400"/>
    </row>
    <row r="325" spans="1:45" ht="15" hidden="1" customHeight="1" x14ac:dyDescent="0.25">
      <c r="A325" s="147"/>
      <c r="B325" s="184"/>
      <c r="C325" s="81"/>
      <c r="D325" s="81"/>
      <c r="E325" s="46"/>
      <c r="F325" s="81"/>
      <c r="G325" s="208"/>
      <c r="H325" s="81"/>
      <c r="I325" s="46"/>
      <c r="J325" s="222"/>
      <c r="K325" s="222"/>
      <c r="L325" s="257"/>
      <c r="M325" s="46"/>
      <c r="N325" s="172"/>
      <c r="O325" s="172"/>
      <c r="P325" s="81"/>
      <c r="R325" s="246"/>
      <c r="S325" s="246"/>
      <c r="X325" s="56"/>
      <c r="Y325" s="272"/>
      <c r="Z325" s="363"/>
      <c r="AA325" s="273"/>
      <c r="AB325" s="287"/>
      <c r="AC325" s="419"/>
      <c r="AD325" s="419"/>
      <c r="AE325" s="419"/>
      <c r="AF325" s="329"/>
      <c r="AG325" s="410"/>
      <c r="AH325" s="269"/>
      <c r="AJ325" s="12"/>
      <c r="AK325" s="12"/>
      <c r="AR325" s="400"/>
      <c r="AS325" s="400"/>
    </row>
    <row r="326" spans="1:45" ht="15" hidden="1" customHeight="1" x14ac:dyDescent="0.25">
      <c r="A326" s="147"/>
      <c r="B326" s="184"/>
      <c r="C326" s="81"/>
      <c r="D326" s="81"/>
      <c r="E326" s="46"/>
      <c r="F326" s="81"/>
      <c r="G326" s="208"/>
      <c r="H326" s="81"/>
      <c r="I326" s="46"/>
      <c r="J326" s="222"/>
      <c r="K326" s="222"/>
      <c r="L326" s="257"/>
      <c r="M326" s="46"/>
      <c r="N326" s="172"/>
      <c r="O326" s="172"/>
      <c r="P326" s="81"/>
      <c r="R326" s="246"/>
      <c r="S326" s="246"/>
      <c r="X326" s="56"/>
      <c r="Y326" s="272"/>
      <c r="Z326" s="363"/>
      <c r="AA326" s="273"/>
      <c r="AB326" s="287"/>
      <c r="AC326" s="419"/>
      <c r="AD326" s="419"/>
      <c r="AE326" s="419"/>
      <c r="AF326" s="329"/>
      <c r="AG326" s="410"/>
      <c r="AH326" s="269"/>
      <c r="AJ326" s="12"/>
      <c r="AK326" s="12"/>
      <c r="AR326" s="400"/>
      <c r="AS326" s="400"/>
    </row>
    <row r="327" spans="1:45" ht="15" customHeight="1" x14ac:dyDescent="0.25">
      <c r="A327" s="147"/>
      <c r="B327" s="184"/>
      <c r="C327" s="37" t="s">
        <v>186</v>
      </c>
      <c r="D327" s="94"/>
      <c r="E327" s="56"/>
      <c r="F327" s="123"/>
      <c r="G327" s="24"/>
      <c r="H327" s="28"/>
      <c r="I327" s="46"/>
      <c r="J327" s="223"/>
      <c r="K327" s="223"/>
      <c r="L327" s="257"/>
      <c r="M327" s="46"/>
      <c r="N327" s="24"/>
      <c r="O327" s="172"/>
      <c r="P327" s="32"/>
      <c r="R327" s="246"/>
      <c r="S327" s="246"/>
      <c r="X327" s="56"/>
      <c r="Y327" s="272"/>
      <c r="Z327" s="441"/>
      <c r="AA327" s="273"/>
      <c r="AB327" s="289"/>
      <c r="AC327" s="419"/>
      <c r="AD327" s="419"/>
      <c r="AE327" s="419"/>
      <c r="AF327" s="329"/>
      <c r="AG327" s="410"/>
      <c r="AH327" s="269"/>
      <c r="AJ327" s="12"/>
      <c r="AK327" s="12"/>
      <c r="AR327" s="400"/>
      <c r="AS327" s="400"/>
    </row>
    <row r="328" spans="1:45" s="28" customFormat="1" ht="15" customHeight="1" x14ac:dyDescent="0.25">
      <c r="A328" s="147"/>
      <c r="B328" s="184"/>
      <c r="C328" s="97" t="s">
        <v>141</v>
      </c>
      <c r="D328" s="92" t="s">
        <v>301</v>
      </c>
      <c r="E328" s="46">
        <v>539</v>
      </c>
      <c r="F328" s="49"/>
      <c r="G328" s="209" t="str">
        <f>IF((OR(AND(F328&gt;0,F331&gt;0), F328 &lt;0)),"ERROR","")</f>
        <v/>
      </c>
      <c r="I328" s="46">
        <v>539</v>
      </c>
      <c r="J328" s="223"/>
      <c r="K328" s="223"/>
      <c r="L328" s="257"/>
      <c r="M328" s="46"/>
      <c r="N328" s="24"/>
      <c r="O328" s="172"/>
      <c r="P328" s="32"/>
      <c r="R328" s="246"/>
      <c r="S328" s="246"/>
      <c r="T328" s="401"/>
      <c r="X328" s="56">
        <v>539</v>
      </c>
      <c r="Y328" s="272"/>
      <c r="Z328" s="434">
        <v>0.05</v>
      </c>
      <c r="AA328" s="184"/>
      <c r="AB328" s="275">
        <f>F328*Z328</f>
        <v>0</v>
      </c>
      <c r="AC328" s="406"/>
      <c r="AD328" s="406"/>
      <c r="AE328" s="406"/>
      <c r="AF328" s="330"/>
      <c r="AG328" s="410"/>
      <c r="AH328" s="407"/>
      <c r="AI328" s="407"/>
      <c r="AJ328" s="420"/>
      <c r="AK328" s="420"/>
      <c r="AL328" s="420"/>
      <c r="AM328" s="418"/>
      <c r="AN328" s="418"/>
      <c r="AO328" s="418"/>
      <c r="AR328" s="400"/>
      <c r="AS328" s="400"/>
    </row>
    <row r="329" spans="1:45" s="28" customFormat="1" ht="15" hidden="1" customHeight="1" x14ac:dyDescent="0.25">
      <c r="A329" s="147"/>
      <c r="B329" s="184"/>
      <c r="C329" s="81"/>
      <c r="D329" s="81"/>
      <c r="E329" s="46"/>
      <c r="F329" s="81"/>
      <c r="G329" s="209" t="str">
        <f>IF(OR((OR(AND(F328&gt;0,F329&gt;0), F329 &lt;0)),F329&lt;0),"ERROR","")</f>
        <v/>
      </c>
      <c r="H329" s="81"/>
      <c r="I329" s="46"/>
      <c r="J329" s="222"/>
      <c r="K329" s="222"/>
      <c r="L329" s="257"/>
      <c r="M329" s="46"/>
      <c r="N329" s="172"/>
      <c r="O329" s="172"/>
      <c r="P329" s="81"/>
      <c r="Q329" s="81"/>
      <c r="R329" s="246"/>
      <c r="S329" s="246"/>
      <c r="T329" s="399"/>
      <c r="X329" s="56"/>
      <c r="Y329" s="272"/>
      <c r="Z329" s="359"/>
      <c r="AA329" s="184"/>
      <c r="AB329" s="288"/>
      <c r="AC329" s="406"/>
      <c r="AD329" s="406"/>
      <c r="AE329" s="406"/>
      <c r="AF329" s="330"/>
      <c r="AG329" s="410"/>
      <c r="AH329" s="407"/>
      <c r="AI329" s="407"/>
      <c r="AJ329" s="420"/>
      <c r="AK329" s="420"/>
      <c r="AL329" s="420"/>
      <c r="AM329" s="418"/>
      <c r="AN329" s="418"/>
      <c r="AO329" s="418"/>
      <c r="AR329" s="400"/>
      <c r="AS329" s="400"/>
    </row>
    <row r="330" spans="1:45" s="28" customFormat="1" ht="15" hidden="1" customHeight="1" x14ac:dyDescent="0.25">
      <c r="A330" s="147"/>
      <c r="B330" s="184"/>
      <c r="C330" s="81"/>
      <c r="D330" s="81"/>
      <c r="E330" s="46"/>
      <c r="F330" s="81"/>
      <c r="G330" s="209" t="str">
        <f>IF(OR((OR(AND(F330&gt;0,F331&gt;0), F330 &lt;0)),F330&lt;0),"ERROR","")</f>
        <v/>
      </c>
      <c r="H330" s="81"/>
      <c r="I330" s="46"/>
      <c r="J330" s="222"/>
      <c r="K330" s="222"/>
      <c r="L330" s="257"/>
      <c r="M330" s="46"/>
      <c r="N330" s="172"/>
      <c r="O330" s="172"/>
      <c r="P330" s="81"/>
      <c r="Q330" s="81"/>
      <c r="R330" s="246"/>
      <c r="S330" s="246"/>
      <c r="T330" s="399"/>
      <c r="X330" s="56"/>
      <c r="Y330" s="272"/>
      <c r="Z330" s="359"/>
      <c r="AA330" s="184"/>
      <c r="AB330" s="288"/>
      <c r="AC330" s="406"/>
      <c r="AD330" s="406"/>
      <c r="AE330" s="406"/>
      <c r="AF330" s="330"/>
      <c r="AG330" s="410"/>
      <c r="AH330" s="407"/>
      <c r="AI330" s="407"/>
      <c r="AJ330" s="420"/>
      <c r="AK330" s="420"/>
      <c r="AL330" s="420"/>
      <c r="AM330" s="418"/>
      <c r="AN330" s="418"/>
      <c r="AO330" s="418"/>
      <c r="AR330" s="400"/>
      <c r="AS330" s="400"/>
    </row>
    <row r="331" spans="1:45" s="28" customFormat="1" ht="15" customHeight="1" x14ac:dyDescent="0.25">
      <c r="A331" s="147"/>
      <c r="B331" s="184"/>
      <c r="C331" s="97" t="s">
        <v>142</v>
      </c>
      <c r="D331" s="92" t="s">
        <v>301</v>
      </c>
      <c r="E331" s="46">
        <v>540</v>
      </c>
      <c r="F331" s="49"/>
      <c r="G331" s="209" t="str">
        <f>IF((OR(AND(F328&gt;0,F331&gt;0), F331 &lt;0)),"ERROR","")</f>
        <v/>
      </c>
      <c r="I331" s="46">
        <v>540</v>
      </c>
      <c r="J331" s="223"/>
      <c r="K331" s="223"/>
      <c r="L331" s="257"/>
      <c r="M331" s="46"/>
      <c r="N331" s="24"/>
      <c r="O331" s="172"/>
      <c r="P331" s="32"/>
      <c r="R331" s="246"/>
      <c r="S331" s="246"/>
      <c r="T331" s="401"/>
      <c r="X331" s="56">
        <v>540</v>
      </c>
      <c r="Y331" s="272"/>
      <c r="Z331" s="434">
        <v>1</v>
      </c>
      <c r="AA331" s="184"/>
      <c r="AB331" s="275">
        <f>F331*Z331</f>
        <v>0</v>
      </c>
      <c r="AC331" s="406"/>
      <c r="AD331" s="406"/>
      <c r="AE331" s="406"/>
      <c r="AF331" s="330"/>
      <c r="AG331" s="410"/>
      <c r="AH331" s="407"/>
      <c r="AI331" s="407"/>
      <c r="AJ331" s="420"/>
      <c r="AK331" s="420"/>
      <c r="AL331" s="420"/>
      <c r="AM331" s="418"/>
      <c r="AN331" s="418"/>
      <c r="AO331" s="418"/>
      <c r="AR331" s="400"/>
      <c r="AS331" s="400"/>
    </row>
    <row r="332" spans="1:45" s="28" customFormat="1" ht="15" hidden="1" customHeight="1" x14ac:dyDescent="0.25">
      <c r="A332" s="147"/>
      <c r="B332" s="184"/>
      <c r="C332" s="81"/>
      <c r="D332" s="81"/>
      <c r="E332" s="46"/>
      <c r="F332" s="81"/>
      <c r="G332" s="208"/>
      <c r="H332" s="81"/>
      <c r="I332" s="46"/>
      <c r="J332" s="222"/>
      <c r="K332" s="222"/>
      <c r="L332" s="257"/>
      <c r="M332" s="46"/>
      <c r="N332" s="172"/>
      <c r="O332" s="172"/>
      <c r="P332" s="81"/>
      <c r="R332" s="246"/>
      <c r="S332" s="246"/>
      <c r="T332" s="401"/>
      <c r="X332" s="56"/>
      <c r="Y332" s="272"/>
      <c r="Z332" s="440"/>
      <c r="AA332" s="184"/>
      <c r="AB332" s="288"/>
      <c r="AC332" s="406"/>
      <c r="AD332" s="406"/>
      <c r="AE332" s="406"/>
      <c r="AF332" s="330"/>
      <c r="AG332" s="410"/>
      <c r="AH332" s="407"/>
      <c r="AI332" s="407"/>
      <c r="AJ332" s="420"/>
      <c r="AK332" s="420"/>
      <c r="AL332" s="420"/>
      <c r="AM332" s="418"/>
      <c r="AN332" s="418"/>
      <c r="AO332" s="418"/>
      <c r="AR332" s="400"/>
      <c r="AS332" s="400"/>
    </row>
    <row r="333" spans="1:45" s="28" customFormat="1" ht="15" hidden="1" customHeight="1" x14ac:dyDescent="0.25">
      <c r="A333" s="147"/>
      <c r="B333" s="184"/>
      <c r="C333" s="81"/>
      <c r="D333" s="81"/>
      <c r="E333" s="46"/>
      <c r="F333" s="81"/>
      <c r="G333" s="208"/>
      <c r="H333" s="81"/>
      <c r="I333" s="46"/>
      <c r="J333" s="222"/>
      <c r="K333" s="222"/>
      <c r="L333" s="257"/>
      <c r="M333" s="46"/>
      <c r="N333" s="172"/>
      <c r="O333" s="172"/>
      <c r="P333" s="81"/>
      <c r="R333" s="246"/>
      <c r="S333" s="246"/>
      <c r="T333" s="401"/>
      <c r="X333" s="56"/>
      <c r="Y333" s="272"/>
      <c r="Z333" s="440"/>
      <c r="AA333" s="184"/>
      <c r="AB333" s="288"/>
      <c r="AC333" s="406"/>
      <c r="AD333" s="406"/>
      <c r="AE333" s="406"/>
      <c r="AF333" s="330"/>
      <c r="AG333" s="410"/>
      <c r="AH333" s="407"/>
      <c r="AI333" s="407"/>
      <c r="AJ333" s="420"/>
      <c r="AK333" s="420"/>
      <c r="AL333" s="420"/>
      <c r="AM333" s="418"/>
      <c r="AN333" s="418"/>
      <c r="AO333" s="418"/>
      <c r="AR333" s="400"/>
      <c r="AS333" s="400"/>
    </row>
    <row r="334" spans="1:45" s="28" customFormat="1" ht="15" customHeight="1" x14ac:dyDescent="0.25">
      <c r="A334" s="147"/>
      <c r="B334" s="184"/>
      <c r="C334" s="136" t="s">
        <v>187</v>
      </c>
      <c r="D334" s="94"/>
      <c r="E334" s="46"/>
      <c r="F334" s="123"/>
      <c r="G334" s="24"/>
      <c r="I334" s="46"/>
      <c r="J334" s="223"/>
      <c r="K334" s="223"/>
      <c r="L334" s="257"/>
      <c r="M334" s="46"/>
      <c r="N334" s="24"/>
      <c r="O334" s="172"/>
      <c r="P334" s="32"/>
      <c r="R334" s="246"/>
      <c r="S334" s="246"/>
      <c r="T334" s="401"/>
      <c r="X334" s="56"/>
      <c r="Y334" s="272"/>
      <c r="Z334" s="441"/>
      <c r="AA334" s="184"/>
      <c r="AB334" s="289"/>
      <c r="AC334" s="406"/>
      <c r="AD334" s="406"/>
      <c r="AE334" s="406"/>
      <c r="AF334" s="330"/>
      <c r="AG334" s="410"/>
      <c r="AH334" s="407"/>
      <c r="AI334" s="407"/>
      <c r="AJ334" s="420"/>
      <c r="AK334" s="420"/>
      <c r="AL334" s="420"/>
      <c r="AM334" s="418"/>
      <c r="AN334" s="418"/>
      <c r="AO334" s="418"/>
      <c r="AR334" s="400"/>
      <c r="AS334" s="400"/>
    </row>
    <row r="335" spans="1:45" s="28" customFormat="1" ht="15" customHeight="1" x14ac:dyDescent="0.25">
      <c r="A335" s="147"/>
      <c r="B335" s="184"/>
      <c r="C335" s="97" t="s">
        <v>143</v>
      </c>
      <c r="D335" s="92" t="s">
        <v>302</v>
      </c>
      <c r="E335" s="46">
        <v>543</v>
      </c>
      <c r="F335" s="49"/>
      <c r="G335" s="209" t="str">
        <f>IF((OR(AND(F335&gt;0,F338&gt;0), F335 &lt;0)),"ERROR","")</f>
        <v/>
      </c>
      <c r="I335" s="46">
        <v>543</v>
      </c>
      <c r="J335" s="223"/>
      <c r="K335" s="223"/>
      <c r="L335" s="257"/>
      <c r="M335" s="46"/>
      <c r="N335" s="24"/>
      <c r="O335" s="172"/>
      <c r="P335" s="32"/>
      <c r="R335" s="246"/>
      <c r="S335" s="246"/>
      <c r="T335" s="401"/>
      <c r="X335" s="56">
        <v>543</v>
      </c>
      <c r="Y335" s="272"/>
      <c r="Z335" s="434">
        <v>0.05</v>
      </c>
      <c r="AA335" s="184"/>
      <c r="AB335" s="275">
        <f>F335*Z335</f>
        <v>0</v>
      </c>
      <c r="AC335" s="406"/>
      <c r="AD335" s="406"/>
      <c r="AE335" s="406"/>
      <c r="AF335" s="330"/>
      <c r="AG335" s="410"/>
      <c r="AH335" s="407"/>
      <c r="AI335" s="407"/>
      <c r="AJ335" s="420"/>
      <c r="AK335" s="420"/>
      <c r="AL335" s="420"/>
      <c r="AM335" s="418"/>
      <c r="AN335" s="418"/>
      <c r="AO335" s="418"/>
      <c r="AR335" s="400"/>
      <c r="AS335" s="400"/>
    </row>
    <row r="336" spans="1:45" s="28" customFormat="1" ht="15" hidden="1" customHeight="1" x14ac:dyDescent="0.25">
      <c r="A336" s="147"/>
      <c r="B336" s="184"/>
      <c r="C336" s="81"/>
      <c r="D336" s="195"/>
      <c r="E336" s="46"/>
      <c r="F336" s="81"/>
      <c r="G336" s="209" t="str">
        <f>IF(OR((OR(AND(F335&gt;0,F336&gt;0), F336 &lt;0)),F336&lt;0),"ERROR","")</f>
        <v/>
      </c>
      <c r="H336" s="81"/>
      <c r="I336" s="46"/>
      <c r="J336" s="222"/>
      <c r="K336" s="222"/>
      <c r="L336" s="257"/>
      <c r="M336" s="46"/>
      <c r="N336" s="172"/>
      <c r="O336" s="172"/>
      <c r="P336" s="81"/>
      <c r="R336" s="246"/>
      <c r="S336" s="246"/>
      <c r="T336" s="401"/>
      <c r="X336" s="56"/>
      <c r="Y336" s="272"/>
      <c r="Z336" s="440"/>
      <c r="AA336" s="184"/>
      <c r="AB336" s="288"/>
      <c r="AC336" s="406"/>
      <c r="AD336" s="406"/>
      <c r="AE336" s="406"/>
      <c r="AF336" s="330"/>
      <c r="AG336" s="410"/>
      <c r="AH336" s="407"/>
      <c r="AI336" s="407"/>
      <c r="AJ336" s="420"/>
      <c r="AK336" s="420"/>
      <c r="AL336" s="420"/>
      <c r="AM336" s="418"/>
      <c r="AN336" s="418"/>
      <c r="AO336" s="418"/>
      <c r="AR336" s="400"/>
      <c r="AS336" s="400"/>
    </row>
    <row r="337" spans="1:45" s="28" customFormat="1" ht="15" hidden="1" customHeight="1" x14ac:dyDescent="0.25">
      <c r="A337" s="147"/>
      <c r="B337" s="184"/>
      <c r="C337" s="81"/>
      <c r="D337" s="196"/>
      <c r="E337" s="46"/>
      <c r="F337" s="81"/>
      <c r="G337" s="209" t="str">
        <f>IF(OR((OR(AND(F337&gt;0,F338&gt;0), F337 &lt;0)),F337&lt;0),"ERROR","")</f>
        <v/>
      </c>
      <c r="H337" s="81"/>
      <c r="I337" s="46"/>
      <c r="J337" s="222"/>
      <c r="K337" s="222"/>
      <c r="L337" s="257"/>
      <c r="M337" s="46"/>
      <c r="N337" s="172"/>
      <c r="O337" s="172"/>
      <c r="P337" s="81"/>
      <c r="R337" s="246"/>
      <c r="S337" s="246"/>
      <c r="T337" s="401"/>
      <c r="X337" s="56"/>
      <c r="Y337" s="272"/>
      <c r="Z337" s="440"/>
      <c r="AA337" s="184"/>
      <c r="AB337" s="288"/>
      <c r="AC337" s="406"/>
      <c r="AD337" s="406"/>
      <c r="AE337" s="406"/>
      <c r="AF337" s="330"/>
      <c r="AG337" s="410"/>
      <c r="AH337" s="407"/>
      <c r="AI337" s="407"/>
      <c r="AJ337" s="420"/>
      <c r="AK337" s="420"/>
      <c r="AL337" s="420"/>
      <c r="AM337" s="418"/>
      <c r="AN337" s="418"/>
      <c r="AO337" s="418"/>
      <c r="AR337" s="400"/>
      <c r="AS337" s="400"/>
    </row>
    <row r="338" spans="1:45" s="28" customFormat="1" ht="15" customHeight="1" x14ac:dyDescent="0.25">
      <c r="A338" s="147"/>
      <c r="B338" s="184"/>
      <c r="C338" s="97" t="s">
        <v>142</v>
      </c>
      <c r="D338" s="92" t="s">
        <v>302</v>
      </c>
      <c r="E338" s="46">
        <v>544</v>
      </c>
      <c r="F338" s="49"/>
      <c r="G338" s="209" t="str">
        <f>IF((OR(AND(F335&gt;0,F338&gt;0), F338 &lt;0)),"ERROR","")</f>
        <v/>
      </c>
      <c r="I338" s="46">
        <v>544</v>
      </c>
      <c r="J338" s="223"/>
      <c r="K338" s="223"/>
      <c r="L338" s="257"/>
      <c r="M338" s="46"/>
      <c r="N338" s="24"/>
      <c r="O338" s="172"/>
      <c r="P338" s="32"/>
      <c r="R338" s="246"/>
      <c r="S338" s="246"/>
      <c r="T338" s="401"/>
      <c r="X338" s="56">
        <v>544</v>
      </c>
      <c r="Y338" s="272"/>
      <c r="Z338" s="434">
        <v>1</v>
      </c>
      <c r="AA338" s="184"/>
      <c r="AB338" s="275">
        <f>F338*Z338</f>
        <v>0</v>
      </c>
      <c r="AC338" s="406"/>
      <c r="AD338" s="406"/>
      <c r="AE338" s="406"/>
      <c r="AF338" s="330"/>
      <c r="AG338" s="410"/>
      <c r="AH338" s="407"/>
      <c r="AI338" s="407"/>
      <c r="AJ338" s="420"/>
      <c r="AK338" s="420"/>
      <c r="AL338" s="420"/>
      <c r="AM338" s="418"/>
      <c r="AN338" s="418"/>
      <c r="AO338" s="418"/>
      <c r="AR338" s="400"/>
      <c r="AS338" s="400"/>
    </row>
    <row r="339" spans="1:45" s="28" customFormat="1" ht="15" hidden="1" customHeight="1" x14ac:dyDescent="0.25">
      <c r="A339" s="147"/>
      <c r="B339" s="184"/>
      <c r="C339" s="81"/>
      <c r="D339" s="81"/>
      <c r="E339" s="46"/>
      <c r="F339" s="81"/>
      <c r="G339" s="208"/>
      <c r="H339" s="81"/>
      <c r="I339" s="46"/>
      <c r="J339" s="222"/>
      <c r="K339" s="222"/>
      <c r="L339" s="257"/>
      <c r="M339" s="46"/>
      <c r="N339" s="172"/>
      <c r="O339" s="172"/>
      <c r="P339" s="81"/>
      <c r="R339" s="246"/>
      <c r="S339" s="246"/>
      <c r="T339" s="401"/>
      <c r="X339" s="56"/>
      <c r="Y339" s="272"/>
      <c r="Z339" s="440"/>
      <c r="AA339" s="184"/>
      <c r="AB339" s="288"/>
      <c r="AC339" s="406"/>
      <c r="AD339" s="406"/>
      <c r="AE339" s="406"/>
      <c r="AF339" s="330"/>
      <c r="AG339" s="410"/>
      <c r="AH339" s="407"/>
      <c r="AI339" s="407"/>
      <c r="AJ339" s="420"/>
      <c r="AK339" s="420"/>
      <c r="AL339" s="420"/>
      <c r="AM339" s="418"/>
      <c r="AN339" s="418"/>
      <c r="AO339" s="418"/>
      <c r="AR339" s="400"/>
      <c r="AS339" s="400"/>
    </row>
    <row r="340" spans="1:45" s="28" customFormat="1" ht="15" hidden="1" customHeight="1" x14ac:dyDescent="0.25">
      <c r="A340" s="147"/>
      <c r="B340" s="184"/>
      <c r="C340" s="81"/>
      <c r="D340" s="81"/>
      <c r="E340" s="46"/>
      <c r="F340" s="81"/>
      <c r="G340" s="208"/>
      <c r="H340" s="81"/>
      <c r="I340" s="46"/>
      <c r="J340" s="222"/>
      <c r="K340" s="222"/>
      <c r="L340" s="257"/>
      <c r="M340" s="46"/>
      <c r="N340" s="172"/>
      <c r="O340" s="172"/>
      <c r="P340" s="81"/>
      <c r="R340" s="246"/>
      <c r="S340" s="246"/>
      <c r="T340" s="401"/>
      <c r="X340" s="56"/>
      <c r="Y340" s="272"/>
      <c r="Z340" s="440"/>
      <c r="AA340" s="184"/>
      <c r="AB340" s="288"/>
      <c r="AC340" s="406"/>
      <c r="AD340" s="406"/>
      <c r="AE340" s="406"/>
      <c r="AF340" s="330"/>
      <c r="AG340" s="410"/>
      <c r="AH340" s="407"/>
      <c r="AI340" s="407"/>
      <c r="AJ340" s="420"/>
      <c r="AK340" s="420"/>
      <c r="AL340" s="420"/>
      <c r="AM340" s="418"/>
      <c r="AN340" s="418"/>
      <c r="AO340" s="418"/>
      <c r="AR340" s="400"/>
      <c r="AS340" s="400"/>
    </row>
    <row r="341" spans="1:45" s="2" customFormat="1" ht="15" customHeight="1" x14ac:dyDescent="0.25">
      <c r="A341" s="187"/>
      <c r="B341" s="184"/>
      <c r="C341" s="136" t="s">
        <v>115</v>
      </c>
      <c r="D341" s="94"/>
      <c r="E341" s="46"/>
      <c r="F341" s="123"/>
      <c r="G341" s="24"/>
      <c r="I341" s="46"/>
      <c r="J341" s="223"/>
      <c r="K341" s="223"/>
      <c r="L341" s="257"/>
      <c r="M341" s="46"/>
      <c r="N341" s="24"/>
      <c r="O341" s="172"/>
      <c r="P341" s="32"/>
      <c r="Q341" s="1"/>
      <c r="R341" s="246"/>
      <c r="S341" s="246"/>
      <c r="T341" s="405"/>
      <c r="X341" s="56"/>
      <c r="Y341" s="272"/>
      <c r="Z341" s="443"/>
      <c r="AA341" s="283"/>
      <c r="AB341" s="306"/>
      <c r="AC341" s="285"/>
      <c r="AD341" s="285"/>
      <c r="AE341" s="285"/>
      <c r="AF341" s="331"/>
      <c r="AG341" s="332"/>
      <c r="AH341" s="270"/>
      <c r="AI341" s="415"/>
      <c r="AJ341" s="1"/>
      <c r="AK341" s="1"/>
      <c r="AL341" s="1"/>
      <c r="AM341" s="421"/>
      <c r="AN341" s="421"/>
      <c r="AO341" s="421"/>
      <c r="AR341" s="400"/>
      <c r="AS341" s="400"/>
    </row>
    <row r="342" spans="1:45" ht="15" customHeight="1" x14ac:dyDescent="0.25">
      <c r="A342" s="147"/>
      <c r="B342" s="184"/>
      <c r="C342" s="97" t="s">
        <v>188</v>
      </c>
      <c r="D342" s="92" t="s">
        <v>303</v>
      </c>
      <c r="E342" s="46">
        <v>173</v>
      </c>
      <c r="F342" s="49"/>
      <c r="G342" s="209" t="str">
        <f>IF(F342&gt;=0,"","ERROR")</f>
        <v/>
      </c>
      <c r="I342" s="46">
        <v>173</v>
      </c>
      <c r="J342" s="223"/>
      <c r="K342" s="223"/>
      <c r="L342" s="257"/>
      <c r="M342" s="46"/>
      <c r="N342" s="24"/>
      <c r="O342" s="172"/>
      <c r="P342" s="32"/>
      <c r="R342" s="246"/>
      <c r="S342" s="246"/>
      <c r="X342" s="56">
        <v>173</v>
      </c>
      <c r="Y342" s="272"/>
      <c r="Z342" s="367">
        <v>0</v>
      </c>
      <c r="AA342" s="273"/>
      <c r="AB342" s="275">
        <f t="shared" ref="AB342:AB350" si="5">F342*Z342</f>
        <v>0</v>
      </c>
      <c r="AC342" s="419"/>
      <c r="AD342" s="419"/>
      <c r="AE342" s="419"/>
      <c r="AF342" s="329"/>
      <c r="AG342" s="410"/>
      <c r="AH342" s="269"/>
      <c r="AJ342" s="12"/>
      <c r="AK342" s="12"/>
      <c r="AR342" s="400"/>
      <c r="AS342" s="400"/>
    </row>
    <row r="343" spans="1:45" s="28" customFormat="1" ht="28.5" customHeight="1" x14ac:dyDescent="0.25">
      <c r="A343" s="147"/>
      <c r="B343" s="184"/>
      <c r="C343" s="97" t="s">
        <v>144</v>
      </c>
      <c r="D343" s="92" t="s">
        <v>304</v>
      </c>
      <c r="E343" s="46">
        <v>547</v>
      </c>
      <c r="F343" s="49"/>
      <c r="G343" s="209" t="str">
        <f>IF(F343&gt;=0,"","ERROR")</f>
        <v/>
      </c>
      <c r="I343" s="46">
        <v>547</v>
      </c>
      <c r="J343" s="223"/>
      <c r="K343" s="223"/>
      <c r="L343" s="257"/>
      <c r="M343" s="46"/>
      <c r="N343" s="24"/>
      <c r="O343" s="172"/>
      <c r="P343" s="32"/>
      <c r="R343" s="246"/>
      <c r="S343" s="246"/>
      <c r="T343" s="401"/>
      <c r="X343" s="56">
        <v>547</v>
      </c>
      <c r="Y343" s="272"/>
      <c r="Z343" s="367">
        <v>0.2</v>
      </c>
      <c r="AA343" s="184"/>
      <c r="AB343" s="275">
        <f t="shared" si="5"/>
        <v>0</v>
      </c>
      <c r="AC343" s="406"/>
      <c r="AD343" s="406"/>
      <c r="AE343" s="406"/>
      <c r="AF343" s="330"/>
      <c r="AG343" s="410"/>
      <c r="AH343" s="407"/>
      <c r="AI343" s="407"/>
      <c r="AJ343" s="420"/>
      <c r="AK343" s="420"/>
      <c r="AL343" s="420"/>
      <c r="AM343" s="418"/>
      <c r="AN343" s="418"/>
      <c r="AO343" s="418"/>
      <c r="AR343" s="400"/>
      <c r="AS343" s="400"/>
    </row>
    <row r="344" spans="1:45" ht="15" customHeight="1" x14ac:dyDescent="0.25">
      <c r="A344" s="147"/>
      <c r="B344" s="184"/>
      <c r="C344" s="97" t="s">
        <v>189</v>
      </c>
      <c r="D344" s="92" t="s">
        <v>305</v>
      </c>
      <c r="E344" s="56">
        <v>174</v>
      </c>
      <c r="F344" s="49"/>
      <c r="G344" s="209" t="str">
        <f t="shared" ref="G344:G349" si="6">IF(F344&gt;=0,"","ERROR")</f>
        <v/>
      </c>
      <c r="I344" s="46">
        <v>174</v>
      </c>
      <c r="J344" s="223"/>
      <c r="K344" s="223"/>
      <c r="L344" s="257"/>
      <c r="M344" s="46"/>
      <c r="N344" s="24"/>
      <c r="O344" s="172"/>
      <c r="P344" s="32"/>
      <c r="R344" s="246"/>
      <c r="S344" s="246"/>
      <c r="X344" s="56">
        <v>174</v>
      </c>
      <c r="Y344" s="272"/>
      <c r="Z344" s="367">
        <v>0.05</v>
      </c>
      <c r="AA344" s="273"/>
      <c r="AB344" s="275">
        <f t="shared" si="5"/>
        <v>0</v>
      </c>
      <c r="AC344" s="419"/>
      <c r="AD344" s="419"/>
      <c r="AE344" s="419"/>
      <c r="AF344" s="329"/>
      <c r="AG344" s="410"/>
      <c r="AH344" s="269"/>
      <c r="AJ344" s="12"/>
      <c r="AK344" s="12"/>
      <c r="AR344" s="400"/>
      <c r="AS344" s="400"/>
    </row>
    <row r="345" spans="1:45" ht="30" customHeight="1" x14ac:dyDescent="0.25">
      <c r="A345" s="147"/>
      <c r="B345" s="184"/>
      <c r="C345" s="97" t="s">
        <v>190</v>
      </c>
      <c r="D345" s="92" t="s">
        <v>306</v>
      </c>
      <c r="E345" s="56">
        <v>175</v>
      </c>
      <c r="F345" s="49"/>
      <c r="G345" s="209" t="str">
        <f t="shared" si="6"/>
        <v/>
      </c>
      <c r="I345" s="46">
        <v>175</v>
      </c>
      <c r="J345" s="223"/>
      <c r="K345" s="223"/>
      <c r="L345" s="257"/>
      <c r="M345" s="46"/>
      <c r="N345" s="24"/>
      <c r="O345" s="172"/>
      <c r="P345" s="32"/>
      <c r="R345" s="246"/>
      <c r="S345" s="246"/>
      <c r="X345" s="56">
        <v>175</v>
      </c>
      <c r="Y345" s="272"/>
      <c r="Z345" s="367">
        <v>0.05</v>
      </c>
      <c r="AA345" s="273"/>
      <c r="AB345" s="275">
        <f t="shared" si="5"/>
        <v>0</v>
      </c>
      <c r="AC345" s="419"/>
      <c r="AD345" s="419"/>
      <c r="AE345" s="419"/>
      <c r="AF345" s="329"/>
      <c r="AG345" s="410"/>
      <c r="AH345" s="269"/>
      <c r="AJ345" s="12"/>
      <c r="AK345" s="12"/>
      <c r="AR345" s="400"/>
      <c r="AS345" s="400"/>
    </row>
    <row r="346" spans="1:45" ht="15" customHeight="1" x14ac:dyDescent="0.25">
      <c r="A346" s="147"/>
      <c r="B346" s="184"/>
      <c r="C346" s="97" t="s">
        <v>191</v>
      </c>
      <c r="D346" s="92" t="s">
        <v>307</v>
      </c>
      <c r="E346" s="56">
        <v>176</v>
      </c>
      <c r="F346" s="49"/>
      <c r="G346" s="209" t="str">
        <f t="shared" si="6"/>
        <v/>
      </c>
      <c r="I346" s="46">
        <v>176</v>
      </c>
      <c r="J346" s="223"/>
      <c r="K346" s="223"/>
      <c r="L346" s="257"/>
      <c r="M346" s="46"/>
      <c r="N346" s="24"/>
      <c r="O346" s="172"/>
      <c r="P346" s="32"/>
      <c r="R346" s="246"/>
      <c r="S346" s="246"/>
      <c r="X346" s="56">
        <v>176</v>
      </c>
      <c r="Y346" s="272"/>
      <c r="Z346" s="367">
        <v>0</v>
      </c>
      <c r="AA346" s="273"/>
      <c r="AB346" s="275">
        <f t="shared" si="5"/>
        <v>0</v>
      </c>
      <c r="AC346" s="419"/>
      <c r="AD346" s="419"/>
      <c r="AE346" s="419"/>
      <c r="AF346" s="329"/>
      <c r="AG346" s="410"/>
      <c r="AH346" s="269"/>
      <c r="AJ346" s="12"/>
      <c r="AK346" s="12"/>
      <c r="AR346" s="400"/>
      <c r="AS346" s="400"/>
    </row>
    <row r="347" spans="1:45" ht="15" customHeight="1" x14ac:dyDescent="0.25">
      <c r="A347" s="147"/>
      <c r="B347" s="184"/>
      <c r="C347" s="136" t="s">
        <v>84</v>
      </c>
      <c r="D347" s="92" t="s">
        <v>354</v>
      </c>
      <c r="E347" s="56">
        <v>177</v>
      </c>
      <c r="F347" s="49"/>
      <c r="G347" s="209" t="str">
        <f t="shared" si="6"/>
        <v/>
      </c>
      <c r="I347" s="46">
        <v>177</v>
      </c>
      <c r="J347" s="223"/>
      <c r="K347" s="223"/>
      <c r="L347" s="257"/>
      <c r="M347" s="46"/>
      <c r="N347" s="24"/>
      <c r="O347" s="172"/>
      <c r="P347" s="32"/>
      <c r="R347" s="246"/>
      <c r="S347" s="246"/>
      <c r="X347" s="56">
        <v>177</v>
      </c>
      <c r="Y347" s="272"/>
      <c r="Z347" s="367">
        <v>0</v>
      </c>
      <c r="AA347" s="273"/>
      <c r="AB347" s="275">
        <f t="shared" si="5"/>
        <v>0</v>
      </c>
      <c r="AC347" s="419"/>
      <c r="AD347" s="419"/>
      <c r="AE347" s="419"/>
      <c r="AF347" s="329"/>
      <c r="AG347" s="410"/>
      <c r="AH347" s="269"/>
      <c r="AJ347" s="12"/>
      <c r="AK347" s="12"/>
      <c r="AR347" s="400"/>
      <c r="AS347" s="400"/>
    </row>
    <row r="348" spans="1:45" ht="15" customHeight="1" x14ac:dyDescent="0.25">
      <c r="A348" s="147"/>
      <c r="B348" s="184"/>
      <c r="C348" s="136" t="s">
        <v>192</v>
      </c>
      <c r="D348" s="92" t="s">
        <v>353</v>
      </c>
      <c r="E348" s="56">
        <v>178</v>
      </c>
      <c r="F348" s="49"/>
      <c r="G348" s="209" t="str">
        <f t="shared" si="6"/>
        <v/>
      </c>
      <c r="I348" s="46">
        <v>178</v>
      </c>
      <c r="J348" s="223"/>
      <c r="K348" s="223"/>
      <c r="L348" s="257"/>
      <c r="M348" s="46"/>
      <c r="N348" s="24"/>
      <c r="O348" s="172"/>
      <c r="P348" s="32"/>
      <c r="R348" s="246"/>
      <c r="S348" s="246"/>
      <c r="X348" s="56">
        <v>178</v>
      </c>
      <c r="Y348" s="272"/>
      <c r="Z348" s="367">
        <v>0.5</v>
      </c>
      <c r="AA348" s="273"/>
      <c r="AB348" s="275">
        <f t="shared" si="5"/>
        <v>0</v>
      </c>
      <c r="AC348" s="419"/>
      <c r="AD348" s="419"/>
      <c r="AE348" s="419"/>
      <c r="AF348" s="329"/>
      <c r="AG348" s="410"/>
      <c r="AH348" s="269"/>
      <c r="AJ348" s="12"/>
      <c r="AK348" s="12"/>
      <c r="AR348" s="400"/>
      <c r="AS348" s="400"/>
    </row>
    <row r="349" spans="1:45" ht="15" customHeight="1" x14ac:dyDescent="0.25">
      <c r="A349" s="147"/>
      <c r="B349" s="184"/>
      <c r="C349" s="136" t="s">
        <v>85</v>
      </c>
      <c r="D349" s="92" t="s">
        <v>352</v>
      </c>
      <c r="E349" s="56">
        <v>179</v>
      </c>
      <c r="F349" s="49"/>
      <c r="G349" s="209" t="str">
        <f t="shared" si="6"/>
        <v/>
      </c>
      <c r="I349" s="46">
        <v>179</v>
      </c>
      <c r="J349" s="223"/>
      <c r="K349" s="223"/>
      <c r="L349" s="257"/>
      <c r="M349" s="46"/>
      <c r="N349" s="24"/>
      <c r="O349" s="172"/>
      <c r="P349" s="32"/>
      <c r="R349" s="246"/>
      <c r="S349" s="246"/>
      <c r="X349" s="56">
        <v>179</v>
      </c>
      <c r="Y349" s="272"/>
      <c r="Z349" s="367">
        <v>0</v>
      </c>
      <c r="AA349" s="273"/>
      <c r="AB349" s="275">
        <f t="shared" si="5"/>
        <v>0</v>
      </c>
      <c r="AC349" s="419"/>
      <c r="AD349" s="419"/>
      <c r="AE349" s="419"/>
      <c r="AF349" s="329"/>
      <c r="AG349" s="410"/>
      <c r="AH349" s="269"/>
      <c r="AJ349" s="12"/>
      <c r="AK349" s="12"/>
      <c r="AR349" s="400"/>
      <c r="AS349" s="400"/>
    </row>
    <row r="350" spans="1:45" ht="15" customHeight="1" x14ac:dyDescent="0.25">
      <c r="A350" s="147"/>
      <c r="B350" s="184"/>
      <c r="C350" s="37" t="s">
        <v>193</v>
      </c>
      <c r="D350" s="92" t="s">
        <v>351</v>
      </c>
      <c r="E350" s="56">
        <v>180</v>
      </c>
      <c r="F350" s="49"/>
      <c r="G350" s="81"/>
      <c r="I350" s="46">
        <v>180</v>
      </c>
      <c r="J350" s="223"/>
      <c r="K350" s="223"/>
      <c r="L350" s="257"/>
      <c r="M350" s="46"/>
      <c r="N350" s="24"/>
      <c r="O350" s="172"/>
      <c r="P350" s="32"/>
      <c r="R350" s="246"/>
      <c r="S350" s="246"/>
      <c r="X350" s="56">
        <v>180</v>
      </c>
      <c r="Y350" s="272"/>
      <c r="Z350" s="434">
        <v>1</v>
      </c>
      <c r="AA350" s="273"/>
      <c r="AB350" s="275">
        <f t="shared" si="5"/>
        <v>0</v>
      </c>
      <c r="AC350" s="419"/>
      <c r="AD350" s="419"/>
      <c r="AE350" s="419"/>
      <c r="AF350" s="329"/>
      <c r="AG350" s="410"/>
      <c r="AH350" s="269"/>
      <c r="AJ350" s="12"/>
      <c r="AK350" s="12"/>
      <c r="AR350" s="400"/>
      <c r="AS350" s="400"/>
    </row>
    <row r="351" spans="1:45" ht="15" customHeight="1" thickBot="1" x14ac:dyDescent="0.35">
      <c r="A351" s="147"/>
      <c r="B351" s="184"/>
      <c r="C351" s="45" t="s">
        <v>86</v>
      </c>
      <c r="D351" s="94"/>
      <c r="E351" s="54">
        <v>181</v>
      </c>
      <c r="F351" s="49"/>
      <c r="G351" s="24"/>
      <c r="I351" s="46">
        <v>181</v>
      </c>
      <c r="J351" s="237"/>
      <c r="K351" s="237"/>
      <c r="L351" s="257"/>
      <c r="M351" s="46"/>
      <c r="N351" s="24"/>
      <c r="O351" s="172"/>
      <c r="P351" s="53" t="str">
        <f>IF(ABS(F351-SUM(F321:F324,F328:F331,F335:F338,F342:F350))&gt;0.5,"ERROR","")</f>
        <v/>
      </c>
      <c r="R351" s="246"/>
      <c r="S351" s="246"/>
      <c r="X351" s="56">
        <v>181</v>
      </c>
      <c r="Y351" s="272"/>
      <c r="Z351" s="358"/>
      <c r="AA351" s="273"/>
      <c r="AB351" s="305">
        <f>SUM(AB321:AB350)</f>
        <v>0</v>
      </c>
      <c r="AC351" s="419"/>
      <c r="AD351" s="419"/>
      <c r="AE351" s="419"/>
      <c r="AF351" s="333">
        <f>SUM(AB130,AB217,AB249,AB300,AF318,AB351,AB549)</f>
        <v>0</v>
      </c>
      <c r="AG351" s="410"/>
      <c r="AH351" s="334" t="s">
        <v>87</v>
      </c>
      <c r="AJ351" s="12"/>
      <c r="AK351" s="12"/>
      <c r="AR351" s="400"/>
      <c r="AS351" s="400"/>
    </row>
    <row r="352" spans="1:45" ht="15" customHeight="1" thickTop="1" x14ac:dyDescent="0.25">
      <c r="A352" s="147"/>
      <c r="B352" s="184"/>
      <c r="C352" s="139"/>
      <c r="D352" s="140"/>
      <c r="E352" s="140"/>
      <c r="G352" s="24"/>
      <c r="I352" s="46"/>
      <c r="J352" s="237"/>
      <c r="K352" s="237"/>
      <c r="L352" s="257"/>
      <c r="M352" s="46"/>
      <c r="N352" s="24"/>
      <c r="O352" s="172"/>
      <c r="P352" s="32"/>
      <c r="R352" s="246"/>
      <c r="S352" s="246"/>
      <c r="X352" s="56"/>
      <c r="Y352" s="272"/>
      <c r="Z352" s="363"/>
      <c r="AA352" s="273"/>
      <c r="AB352" s="287"/>
      <c r="AC352" s="419"/>
      <c r="AD352" s="419"/>
      <c r="AE352" s="419"/>
      <c r="AF352" s="329"/>
      <c r="AG352" s="410"/>
      <c r="AH352" s="269"/>
      <c r="AJ352" s="12"/>
      <c r="AK352" s="12"/>
      <c r="AR352" s="400"/>
      <c r="AS352" s="400"/>
    </row>
    <row r="353" spans="1:45" ht="30" customHeight="1" x14ac:dyDescent="0.35">
      <c r="A353" s="147"/>
      <c r="B353" s="473" t="s">
        <v>88</v>
      </c>
      <c r="C353" s="473"/>
      <c r="D353" s="101"/>
      <c r="E353" s="101"/>
      <c r="F353" s="5"/>
      <c r="G353" s="14"/>
      <c r="H353" s="1"/>
      <c r="I353" s="46"/>
      <c r="L353" s="257"/>
      <c r="M353" s="46"/>
      <c r="N353" s="174"/>
      <c r="O353" s="172"/>
      <c r="P353" s="70"/>
      <c r="R353" s="246"/>
      <c r="S353" s="246"/>
      <c r="X353" s="56"/>
      <c r="Y353" s="272"/>
      <c r="Z353" s="363"/>
      <c r="AA353" s="273"/>
      <c r="AB353" s="287"/>
      <c r="AC353" s="419"/>
      <c r="AD353" s="419"/>
      <c r="AE353" s="419"/>
      <c r="AF353" s="329"/>
      <c r="AG353" s="410"/>
      <c r="AH353" s="269"/>
      <c r="AJ353" s="12"/>
      <c r="AK353" s="12"/>
      <c r="AR353" s="400"/>
      <c r="AS353" s="400"/>
    </row>
    <row r="354" spans="1:45" s="2" customFormat="1" ht="30" customHeight="1" x14ac:dyDescent="0.35">
      <c r="A354" s="187"/>
      <c r="B354" s="42"/>
      <c r="C354" s="4"/>
      <c r="D354" s="101"/>
      <c r="E354" s="101"/>
      <c r="F354" s="5"/>
      <c r="G354" s="6"/>
      <c r="H354" s="24"/>
      <c r="I354" s="46"/>
      <c r="J354" s="218"/>
      <c r="K354" s="218"/>
      <c r="L354" s="257"/>
      <c r="M354" s="46"/>
      <c r="N354" s="174"/>
      <c r="O354" s="172"/>
      <c r="P354" s="70"/>
      <c r="Q354" s="1"/>
      <c r="R354" s="246"/>
      <c r="S354" s="246"/>
      <c r="T354" s="405"/>
      <c r="X354" s="56"/>
      <c r="Y354" s="272"/>
      <c r="Z354" s="438"/>
      <c r="AA354" s="283"/>
      <c r="AB354" s="284"/>
      <c r="AC354" s="285"/>
      <c r="AD354" s="285"/>
      <c r="AE354" s="285"/>
      <c r="AF354" s="285"/>
      <c r="AG354" s="414"/>
      <c r="AH354" s="270"/>
      <c r="AI354" s="415"/>
      <c r="AJ354" s="1"/>
      <c r="AK354" s="1"/>
      <c r="AL354" s="1"/>
      <c r="AM354" s="421"/>
      <c r="AN354" s="421"/>
      <c r="AO354" s="421"/>
      <c r="AR354" s="400"/>
      <c r="AS354" s="400"/>
    </row>
    <row r="355" spans="1:45" ht="42" customHeight="1" x14ac:dyDescent="0.25">
      <c r="A355" s="147"/>
      <c r="B355" s="474" t="s">
        <v>89</v>
      </c>
      <c r="C355" s="475"/>
      <c r="D355" s="469" t="s">
        <v>209</v>
      </c>
      <c r="E355" s="103"/>
      <c r="F355" s="462" t="s">
        <v>90</v>
      </c>
      <c r="G355" s="462" t="s">
        <v>91</v>
      </c>
      <c r="H355" s="459" t="s">
        <v>113</v>
      </c>
      <c r="I355" s="46"/>
      <c r="J355" s="240"/>
      <c r="K355" s="240"/>
      <c r="L355" s="257"/>
      <c r="M355" s="46"/>
      <c r="N355" s="24"/>
      <c r="O355" s="172"/>
      <c r="P355" s="459" t="s">
        <v>113</v>
      </c>
      <c r="Q355" s="459" t="s">
        <v>113</v>
      </c>
      <c r="R355" s="461" t="s">
        <v>407</v>
      </c>
      <c r="S355" s="461" t="s">
        <v>408</v>
      </c>
      <c r="X355" s="56"/>
      <c r="Y355" s="272"/>
      <c r="Z355" s="363"/>
      <c r="AA355" s="273"/>
      <c r="AB355" s="287"/>
      <c r="AC355" s="419"/>
      <c r="AD355" s="419"/>
      <c r="AE355" s="419"/>
      <c r="AF355" s="419"/>
      <c r="AG355" s="406"/>
      <c r="AH355" s="269"/>
      <c r="AJ355" s="12"/>
      <c r="AK355" s="12"/>
      <c r="AR355" s="400"/>
      <c r="AS355" s="400"/>
    </row>
    <row r="356" spans="1:45" ht="15" customHeight="1" x14ac:dyDescent="0.3">
      <c r="A356" s="147"/>
      <c r="B356" s="184"/>
      <c r="C356" s="155"/>
      <c r="D356" s="470"/>
      <c r="E356" s="104"/>
      <c r="F356" s="463"/>
      <c r="G356" s="463"/>
      <c r="H356" s="460"/>
      <c r="I356" s="46"/>
      <c r="J356" s="241"/>
      <c r="K356" s="241"/>
      <c r="L356" s="257"/>
      <c r="M356" s="46"/>
      <c r="N356" s="24"/>
      <c r="O356" s="172"/>
      <c r="P356" s="460"/>
      <c r="Q356" s="460"/>
      <c r="R356" s="461"/>
      <c r="S356" s="461"/>
      <c r="X356" s="56"/>
      <c r="Y356" s="272"/>
      <c r="Z356" s="363"/>
      <c r="AA356" s="273"/>
      <c r="AB356" s="287"/>
      <c r="AC356" s="419"/>
      <c r="AD356" s="419"/>
      <c r="AE356" s="419"/>
      <c r="AF356" s="419"/>
      <c r="AG356" s="406"/>
      <c r="AH356" s="269"/>
      <c r="AJ356" s="12"/>
      <c r="AK356" s="12"/>
      <c r="AR356" s="400"/>
      <c r="AS356" s="400"/>
    </row>
    <row r="357" spans="1:45" ht="24.9" customHeight="1" x14ac:dyDescent="0.3">
      <c r="A357" s="147"/>
      <c r="B357" s="184"/>
      <c r="C357" s="155"/>
      <c r="D357" s="104"/>
      <c r="E357" s="105"/>
      <c r="F357" s="51" t="s">
        <v>9</v>
      </c>
      <c r="G357" s="51" t="s">
        <v>10</v>
      </c>
      <c r="H357" s="24"/>
      <c r="I357" s="46"/>
      <c r="J357" s="241"/>
      <c r="K357" s="241"/>
      <c r="L357" s="257"/>
      <c r="M357" s="46"/>
      <c r="N357" s="24"/>
      <c r="O357" s="172"/>
      <c r="P357" s="32"/>
      <c r="R357" s="246"/>
      <c r="S357" s="246"/>
      <c r="X357" s="56"/>
      <c r="Y357" s="272"/>
      <c r="Z357" s="363"/>
      <c r="AA357" s="273"/>
      <c r="AB357" s="287"/>
      <c r="AC357" s="419"/>
      <c r="AD357" s="419"/>
      <c r="AE357" s="419"/>
      <c r="AF357" s="419"/>
      <c r="AG357" s="406"/>
      <c r="AH357" s="269"/>
      <c r="AJ357" s="12"/>
      <c r="AK357" s="12"/>
      <c r="AR357" s="400"/>
      <c r="AS357" s="400"/>
    </row>
    <row r="358" spans="1:45" ht="15" customHeight="1" x14ac:dyDescent="0.25">
      <c r="A358" s="147"/>
      <c r="B358" s="184"/>
      <c r="C358" s="21" t="s">
        <v>194</v>
      </c>
      <c r="D358" s="94"/>
      <c r="E358" s="55"/>
      <c r="F358" s="110"/>
      <c r="G358" s="110"/>
      <c r="H358" s="24"/>
      <c r="I358" s="46"/>
      <c r="L358" s="257"/>
      <c r="M358" s="46"/>
      <c r="N358" s="24"/>
      <c r="O358" s="172"/>
      <c r="P358" s="32"/>
      <c r="R358" s="246"/>
      <c r="S358" s="246"/>
      <c r="X358" s="56"/>
      <c r="Y358" s="272"/>
      <c r="Z358" s="363"/>
      <c r="AA358" s="273"/>
      <c r="AB358" s="287"/>
      <c r="AC358" s="419"/>
      <c r="AD358" s="419"/>
      <c r="AE358" s="419"/>
      <c r="AF358" s="419"/>
      <c r="AG358" s="406"/>
      <c r="AH358" s="269"/>
      <c r="AJ358" s="12"/>
      <c r="AK358" s="12"/>
      <c r="AR358" s="400"/>
      <c r="AS358" s="400"/>
    </row>
    <row r="359" spans="1:45" ht="30" customHeight="1" x14ac:dyDescent="0.25">
      <c r="A359" s="147"/>
      <c r="B359" s="184"/>
      <c r="C359" s="22" t="s">
        <v>195</v>
      </c>
      <c r="D359" s="94"/>
      <c r="E359" s="56"/>
      <c r="F359" s="95"/>
      <c r="G359" s="95"/>
      <c r="H359" s="24"/>
      <c r="I359" s="46"/>
      <c r="J359" s="223"/>
      <c r="K359" s="223"/>
      <c r="L359" s="257"/>
      <c r="M359" s="46"/>
      <c r="N359" s="24"/>
      <c r="O359" s="172"/>
      <c r="P359" s="32"/>
      <c r="R359" s="246"/>
      <c r="S359" s="246"/>
      <c r="X359" s="56"/>
      <c r="Y359" s="272"/>
      <c r="Z359" s="363"/>
      <c r="AA359" s="273"/>
      <c r="AB359" s="287"/>
      <c r="AC359" s="419"/>
      <c r="AD359" s="419"/>
      <c r="AE359" s="419"/>
      <c r="AF359" s="419"/>
      <c r="AG359" s="406"/>
      <c r="AH359" s="269"/>
      <c r="AJ359" s="12"/>
      <c r="AK359" s="12"/>
      <c r="AR359" s="400"/>
      <c r="AS359" s="400"/>
    </row>
    <row r="360" spans="1:45" ht="15" customHeight="1" x14ac:dyDescent="0.25">
      <c r="A360" s="147"/>
      <c r="B360" s="184"/>
      <c r="C360" s="141" t="s">
        <v>145</v>
      </c>
      <c r="D360" s="94"/>
      <c r="E360" s="46"/>
      <c r="F360" s="108"/>
      <c r="G360" s="108"/>
      <c r="H360" s="29"/>
      <c r="I360" s="46"/>
      <c r="J360" s="223"/>
      <c r="K360" s="223"/>
      <c r="L360" s="257"/>
      <c r="M360" s="46"/>
      <c r="N360" s="9"/>
      <c r="O360" s="172"/>
      <c r="R360" s="246"/>
      <c r="S360" s="246"/>
      <c r="X360" s="56"/>
      <c r="Y360" s="272"/>
      <c r="Z360" s="363"/>
      <c r="AA360" s="273"/>
      <c r="AB360" s="287"/>
      <c r="AC360" s="419"/>
      <c r="AD360" s="419"/>
      <c r="AE360" s="419"/>
      <c r="AF360" s="419"/>
      <c r="AG360" s="406"/>
      <c r="AH360" s="269"/>
      <c r="AJ360" s="12"/>
      <c r="AK360" s="12"/>
      <c r="AR360" s="400"/>
      <c r="AS360" s="400"/>
    </row>
    <row r="361" spans="1:45" ht="15" customHeight="1" x14ac:dyDescent="0.25">
      <c r="A361" s="147"/>
      <c r="B361" s="184"/>
      <c r="C361" s="85" t="s">
        <v>231</v>
      </c>
      <c r="D361" s="92" t="s">
        <v>256</v>
      </c>
      <c r="E361" s="46">
        <v>548</v>
      </c>
      <c r="F361" s="244"/>
      <c r="G361" s="244"/>
      <c r="H361" s="209" t="str">
        <f>IF(MIN(F361:G361)&gt;=0,"","ERROR")</f>
        <v/>
      </c>
      <c r="I361" s="46">
        <v>548</v>
      </c>
      <c r="J361" s="223"/>
      <c r="K361" s="223"/>
      <c r="L361" s="257"/>
      <c r="M361" s="46"/>
      <c r="N361" s="9"/>
      <c r="O361" s="172"/>
      <c r="R361" s="53" t="str">
        <f>IF(OR(COUNT(F361:G361)=0,COUNT(F361:G361)=2),"","ERROR")</f>
        <v/>
      </c>
      <c r="S361" s="53" t="str">
        <f>IF(COUNT(F361:G361)&gt;0,"No facilitation applied","")</f>
        <v/>
      </c>
      <c r="X361" s="56">
        <v>548</v>
      </c>
      <c r="Y361" s="272"/>
      <c r="Z361" s="448" t="s">
        <v>428</v>
      </c>
      <c r="AA361" s="273"/>
      <c r="AB361" s="277"/>
      <c r="AC361" s="419"/>
      <c r="AD361" s="269" t="s">
        <v>429</v>
      </c>
      <c r="AE361" s="419"/>
      <c r="AF361" s="419"/>
      <c r="AG361" s="406"/>
      <c r="AH361" s="269"/>
      <c r="AJ361" s="12"/>
      <c r="AK361" s="12"/>
      <c r="AR361" s="400"/>
      <c r="AS361" s="400"/>
    </row>
    <row r="362" spans="1:45" ht="15" customHeight="1" x14ac:dyDescent="0.25">
      <c r="A362" s="147"/>
      <c r="B362" s="184"/>
      <c r="C362" s="85" t="s">
        <v>232</v>
      </c>
      <c r="D362" s="92" t="s">
        <v>256</v>
      </c>
      <c r="E362" s="46">
        <v>549</v>
      </c>
      <c r="F362" s="244"/>
      <c r="G362" s="244"/>
      <c r="H362" s="209" t="str">
        <f>IF(MIN(F362:G362)&gt;=0,"","ERROR")</f>
        <v/>
      </c>
      <c r="I362" s="46">
        <v>549</v>
      </c>
      <c r="J362" s="223"/>
      <c r="K362" s="223"/>
      <c r="L362" s="257"/>
      <c r="M362" s="46"/>
      <c r="N362" s="9"/>
      <c r="O362" s="172"/>
      <c r="R362" s="53" t="str">
        <f>IF(OR(COUNT(F362:G362)=0,COUNT(F362:G362)=2),"","ERROR")</f>
        <v/>
      </c>
      <c r="S362" s="53" t="str">
        <f>IF(COUNT(F362:G362)&gt;0,"No facilitation applied","")</f>
        <v/>
      </c>
      <c r="X362" s="56">
        <v>549</v>
      </c>
      <c r="Y362" s="272"/>
      <c r="Z362" s="448" t="s">
        <v>428</v>
      </c>
      <c r="AA362" s="273"/>
      <c r="AB362" s="277"/>
      <c r="AC362" s="419"/>
      <c r="AD362" s="269" t="s">
        <v>429</v>
      </c>
      <c r="AE362" s="419"/>
      <c r="AF362" s="419"/>
      <c r="AG362" s="406"/>
      <c r="AH362" s="269"/>
      <c r="AJ362" s="12"/>
      <c r="AK362" s="12"/>
      <c r="AR362" s="400"/>
      <c r="AS362" s="400"/>
    </row>
    <row r="363" spans="1:45" ht="15" customHeight="1" x14ac:dyDescent="0.25">
      <c r="A363" s="147"/>
      <c r="B363" s="184"/>
      <c r="C363" s="86" t="s">
        <v>233</v>
      </c>
      <c r="D363" s="92" t="s">
        <v>256</v>
      </c>
      <c r="E363" s="46">
        <v>550</v>
      </c>
      <c r="F363" s="244"/>
      <c r="G363" s="244"/>
      <c r="H363" s="209" t="str">
        <f>IF(MIN(F363:G363)&gt;=0,"","ERROR")</f>
        <v/>
      </c>
      <c r="I363" s="46">
        <v>550</v>
      </c>
      <c r="J363" s="223"/>
      <c r="K363" s="223"/>
      <c r="L363" s="257"/>
      <c r="M363" s="46"/>
      <c r="N363" s="9"/>
      <c r="O363" s="172"/>
      <c r="R363" s="53" t="str">
        <f>IF(OR(COUNT(F363:G363)=0,COUNT(F363:G363)=2),"","ERROR")</f>
        <v/>
      </c>
      <c r="S363" s="53" t="str">
        <f>IF(COUNT(F363:G363)&gt;0,"No facilitation applied","")</f>
        <v/>
      </c>
      <c r="X363" s="56">
        <v>550</v>
      </c>
      <c r="Y363" s="272"/>
      <c r="Z363" s="448" t="s">
        <v>428</v>
      </c>
      <c r="AA363" s="273"/>
      <c r="AB363" s="277"/>
      <c r="AC363" s="419"/>
      <c r="AD363" s="269" t="s">
        <v>429</v>
      </c>
      <c r="AE363" s="419"/>
      <c r="AF363" s="419"/>
      <c r="AG363" s="406"/>
      <c r="AH363" s="269"/>
      <c r="AJ363" s="12"/>
      <c r="AK363" s="12"/>
      <c r="AR363" s="400"/>
      <c r="AS363" s="400"/>
    </row>
    <row r="364" spans="1:45" ht="15" customHeight="1" x14ac:dyDescent="0.25">
      <c r="A364" s="187"/>
      <c r="B364" s="184"/>
      <c r="C364" s="86" t="s">
        <v>146</v>
      </c>
      <c r="D364" s="92" t="s">
        <v>256</v>
      </c>
      <c r="E364" s="46">
        <v>551</v>
      </c>
      <c r="F364" s="244"/>
      <c r="G364" s="244"/>
      <c r="H364" s="209" t="str">
        <f>IF(MIN(F364:G364)&gt;=0,"","ERROR")</f>
        <v/>
      </c>
      <c r="I364" s="46">
        <v>551</v>
      </c>
      <c r="J364" s="223"/>
      <c r="K364" s="223"/>
      <c r="L364" s="257"/>
      <c r="M364" s="46"/>
      <c r="N364" s="9"/>
      <c r="O364" s="172"/>
      <c r="R364" s="53" t="str">
        <f>IF(OR(COUNT(F364:G364)=0,COUNT(F364:G364)=2),"","ERROR")</f>
        <v/>
      </c>
      <c r="S364" s="53" t="str">
        <f>IF(COUNT(F364:G364)&gt;0,"No facilitation applied","")</f>
        <v/>
      </c>
      <c r="X364" s="56">
        <v>551</v>
      </c>
      <c r="Y364" s="272"/>
      <c r="Z364" s="448" t="s">
        <v>428</v>
      </c>
      <c r="AA364" s="273"/>
      <c r="AB364" s="277"/>
      <c r="AC364" s="419"/>
      <c r="AD364" s="269" t="s">
        <v>429</v>
      </c>
      <c r="AE364" s="419"/>
      <c r="AF364" s="419"/>
      <c r="AG364" s="406"/>
      <c r="AH364" s="269"/>
      <c r="AJ364" s="12"/>
      <c r="AK364" s="12"/>
      <c r="AR364" s="400"/>
      <c r="AS364" s="400"/>
    </row>
    <row r="365" spans="1:45" ht="15" customHeight="1" x14ac:dyDescent="0.25">
      <c r="A365" s="147"/>
      <c r="B365" s="184"/>
      <c r="C365" s="86" t="s">
        <v>234</v>
      </c>
      <c r="D365" s="92" t="s">
        <v>256</v>
      </c>
      <c r="E365" s="46">
        <v>552</v>
      </c>
      <c r="F365" s="244"/>
      <c r="G365" s="244"/>
      <c r="H365" s="209" t="str">
        <f>IF(MIN(F365:G365)&gt;=0,"","ERROR")</f>
        <v/>
      </c>
      <c r="I365" s="46">
        <v>552</v>
      </c>
      <c r="J365" s="223"/>
      <c r="K365" s="223"/>
      <c r="L365" s="257"/>
      <c r="M365" s="46"/>
      <c r="N365" s="9"/>
      <c r="O365" s="172"/>
      <c r="R365" s="53" t="str">
        <f>IF(OR(COUNT(F365:G365)=0,COUNT(F365:G365)=2),"","ERROR")</f>
        <v/>
      </c>
      <c r="S365" s="53" t="str">
        <f>IF(COUNT(F365:G365)&gt;0,"No facilitation applied","")</f>
        <v/>
      </c>
      <c r="X365" s="56">
        <v>552</v>
      </c>
      <c r="Y365" s="272"/>
      <c r="Z365" s="448" t="s">
        <v>428</v>
      </c>
      <c r="AA365" s="273"/>
      <c r="AB365" s="277"/>
      <c r="AC365" s="419"/>
      <c r="AD365" s="269" t="s">
        <v>429</v>
      </c>
      <c r="AE365" s="419"/>
      <c r="AF365" s="419"/>
      <c r="AG365" s="406"/>
      <c r="AH365" s="269"/>
      <c r="AJ365" s="12"/>
      <c r="AK365" s="12"/>
      <c r="AR365" s="400"/>
      <c r="AS365" s="400"/>
    </row>
    <row r="366" spans="1:45" ht="15" customHeight="1" x14ac:dyDescent="0.25">
      <c r="A366" s="147"/>
      <c r="B366" s="184"/>
      <c r="C366" s="125" t="s">
        <v>147</v>
      </c>
      <c r="D366" s="94"/>
      <c r="E366" s="46"/>
      <c r="F366" s="123"/>
      <c r="G366" s="123"/>
      <c r="H366" s="29"/>
      <c r="I366" s="46"/>
      <c r="J366" s="223"/>
      <c r="K366" s="223"/>
      <c r="L366" s="257"/>
      <c r="M366" s="46"/>
      <c r="N366" s="9"/>
      <c r="O366" s="172"/>
      <c r="R366" s="246"/>
      <c r="S366" s="246"/>
      <c r="X366" s="56"/>
      <c r="Y366" s="272"/>
      <c r="Z366" s="441"/>
      <c r="AA366" s="273"/>
      <c r="AB366" s="289"/>
      <c r="AC366" s="419"/>
      <c r="AD366" s="419"/>
      <c r="AE366" s="419"/>
      <c r="AF366" s="419"/>
      <c r="AG366" s="406"/>
      <c r="AH366" s="269"/>
      <c r="AJ366" s="12"/>
      <c r="AK366" s="12"/>
      <c r="AR366" s="400"/>
      <c r="AS366" s="400"/>
    </row>
    <row r="367" spans="1:45" ht="15" customHeight="1" x14ac:dyDescent="0.25">
      <c r="A367" s="147"/>
      <c r="B367" s="184"/>
      <c r="C367" s="85" t="s">
        <v>231</v>
      </c>
      <c r="D367" s="92" t="s">
        <v>256</v>
      </c>
      <c r="E367" s="46">
        <v>183</v>
      </c>
      <c r="F367" s="244"/>
      <c r="G367" s="244"/>
      <c r="H367" s="209" t="str">
        <f>IF(MIN(F367:G367)&gt;=0,"","ERROR")</f>
        <v/>
      </c>
      <c r="I367" s="46">
        <v>183</v>
      </c>
      <c r="J367" s="223"/>
      <c r="K367" s="223"/>
      <c r="L367" s="257"/>
      <c r="M367" s="46"/>
      <c r="N367" s="24"/>
      <c r="O367" s="172"/>
      <c r="P367" s="32"/>
      <c r="R367" s="53" t="str">
        <f>IF(OR(COUNT(F367:G367)=0,COUNT(F367:G367)=2),"","ERROR")</f>
        <v/>
      </c>
      <c r="S367" s="53" t="str">
        <f>IF(COUNT(F367:G367)&gt;0,"No facilitation applied","")</f>
        <v/>
      </c>
      <c r="X367" s="56">
        <v>183</v>
      </c>
      <c r="Y367" s="272"/>
      <c r="Z367" s="448" t="s">
        <v>428</v>
      </c>
      <c r="AA367" s="273"/>
      <c r="AB367" s="277"/>
      <c r="AC367" s="419"/>
      <c r="AD367" s="269" t="s">
        <v>429</v>
      </c>
      <c r="AE367" s="419"/>
      <c r="AF367" s="419"/>
      <c r="AG367" s="406"/>
      <c r="AH367" s="269"/>
      <c r="AJ367" s="12"/>
      <c r="AK367" s="12"/>
      <c r="AR367" s="400"/>
      <c r="AS367" s="400"/>
    </row>
    <row r="368" spans="1:45" ht="15" hidden="1" customHeight="1" x14ac:dyDescent="0.25">
      <c r="A368" s="147"/>
      <c r="B368" s="184"/>
      <c r="C368" s="81"/>
      <c r="D368" s="195"/>
      <c r="E368" s="46"/>
      <c r="F368" s="81"/>
      <c r="G368" s="81"/>
      <c r="H368" s="208"/>
      <c r="I368" s="46"/>
      <c r="J368" s="222"/>
      <c r="K368" s="222"/>
      <c r="L368" s="257"/>
      <c r="M368" s="46"/>
      <c r="N368" s="172"/>
      <c r="O368" s="172"/>
      <c r="P368" s="81"/>
      <c r="R368" s="53" t="str">
        <f>IF(OR(COUNT(F368:G368)=0,COUNT(F368:G368)=2),"","ERROR")</f>
        <v/>
      </c>
      <c r="S368" s="53" t="str">
        <f>IF(COUNT(F368:G368)&gt;0,"No facilitation applied","")</f>
        <v/>
      </c>
      <c r="X368" s="56"/>
      <c r="Y368" s="272"/>
      <c r="Z368" s="363"/>
      <c r="AA368" s="273"/>
      <c r="AB368" s="275"/>
      <c r="AC368" s="419"/>
      <c r="AD368" s="419"/>
      <c r="AE368" s="419"/>
      <c r="AF368" s="419"/>
      <c r="AG368" s="406"/>
      <c r="AH368" s="269"/>
      <c r="AJ368" s="12"/>
      <c r="AK368" s="12"/>
      <c r="AR368" s="400"/>
      <c r="AS368" s="400"/>
    </row>
    <row r="369" spans="1:45" ht="15" hidden="1" customHeight="1" x14ac:dyDescent="0.25">
      <c r="A369" s="147"/>
      <c r="B369" s="184"/>
      <c r="C369" s="81"/>
      <c r="D369" s="196"/>
      <c r="E369" s="46"/>
      <c r="F369" s="81"/>
      <c r="G369" s="81"/>
      <c r="H369" s="208"/>
      <c r="I369" s="46"/>
      <c r="J369" s="222"/>
      <c r="K369" s="222"/>
      <c r="L369" s="257"/>
      <c r="M369" s="46"/>
      <c r="N369" s="172"/>
      <c r="O369" s="172"/>
      <c r="P369" s="81"/>
      <c r="R369" s="53" t="str">
        <f>IF(OR(COUNT(F369:G369)=0,COUNT(F369:G369)=2),"","ERROR")</f>
        <v/>
      </c>
      <c r="S369" s="53" t="str">
        <f>IF(COUNT(F369:G369)&gt;0,"No facilitation applied","")</f>
        <v/>
      </c>
      <c r="X369" s="56"/>
      <c r="Y369" s="272"/>
      <c r="Z369" s="363"/>
      <c r="AA369" s="273"/>
      <c r="AB369" s="275"/>
      <c r="AC369" s="419"/>
      <c r="AD369" s="419"/>
      <c r="AE369" s="419"/>
      <c r="AF369" s="419"/>
      <c r="AG369" s="406"/>
      <c r="AH369" s="269"/>
      <c r="AJ369" s="12"/>
      <c r="AK369" s="12"/>
      <c r="AR369" s="400"/>
      <c r="AS369" s="400"/>
    </row>
    <row r="370" spans="1:45" ht="15" customHeight="1" x14ac:dyDescent="0.25">
      <c r="A370" s="147"/>
      <c r="B370" s="184"/>
      <c r="C370" s="85" t="s">
        <v>232</v>
      </c>
      <c r="D370" s="92" t="s">
        <v>256</v>
      </c>
      <c r="E370" s="46">
        <v>184</v>
      </c>
      <c r="F370" s="244"/>
      <c r="G370" s="244"/>
      <c r="H370" s="209" t="str">
        <f>IF(MIN(F370:G370)&gt;=0,"","ERROR")</f>
        <v/>
      </c>
      <c r="I370" s="46">
        <v>184</v>
      </c>
      <c r="J370" s="223"/>
      <c r="K370" s="223"/>
      <c r="L370" s="257"/>
      <c r="M370" s="46"/>
      <c r="N370" s="24"/>
      <c r="O370" s="172"/>
      <c r="P370" s="32"/>
      <c r="R370" s="53" t="str">
        <f>IF(OR(COUNT(F370:G370)=0,COUNT(F370:G370)=2),"","ERROR")</f>
        <v/>
      </c>
      <c r="S370" s="53" t="str">
        <f>IF(COUNT(F370:G370)&gt;0,"No facilitation applied","")</f>
        <v/>
      </c>
      <c r="X370" s="56">
        <v>184</v>
      </c>
      <c r="Y370" s="272"/>
      <c r="Z370" s="448" t="s">
        <v>428</v>
      </c>
      <c r="AA370" s="273"/>
      <c r="AB370" s="277"/>
      <c r="AC370" s="419"/>
      <c r="AD370" s="269" t="s">
        <v>429</v>
      </c>
      <c r="AE370" s="419"/>
      <c r="AF370" s="419"/>
      <c r="AG370" s="406"/>
      <c r="AH370" s="269"/>
      <c r="AJ370" s="12"/>
      <c r="AK370" s="12"/>
      <c r="AR370" s="400"/>
      <c r="AS370" s="400"/>
    </row>
    <row r="371" spans="1:45" ht="15" hidden="1" customHeight="1" x14ac:dyDescent="0.25">
      <c r="A371" s="147"/>
      <c r="B371" s="184"/>
      <c r="C371" s="81"/>
      <c r="D371" s="81"/>
      <c r="E371" s="46"/>
      <c r="F371" s="81"/>
      <c r="G371" s="81"/>
      <c r="H371" s="208"/>
      <c r="I371" s="46"/>
      <c r="J371" s="222"/>
      <c r="K371" s="222"/>
      <c r="L371" s="257"/>
      <c r="M371" s="46"/>
      <c r="N371" s="172"/>
      <c r="O371" s="172"/>
      <c r="P371" s="81"/>
      <c r="R371" s="246"/>
      <c r="S371" s="246"/>
      <c r="T371" s="401" t="s">
        <v>401</v>
      </c>
      <c r="X371" s="56"/>
      <c r="Y371" s="272"/>
      <c r="Z371" s="434"/>
      <c r="AA371" s="273"/>
      <c r="AB371" s="275"/>
      <c r="AC371" s="419"/>
      <c r="AD371" s="419"/>
      <c r="AE371" s="419"/>
      <c r="AF371" s="419"/>
      <c r="AG371" s="406"/>
      <c r="AH371" s="269"/>
      <c r="AJ371" s="12"/>
      <c r="AK371" s="12"/>
      <c r="AR371" s="400"/>
      <c r="AS371" s="400"/>
    </row>
    <row r="372" spans="1:45" ht="15" hidden="1" customHeight="1" x14ac:dyDescent="0.25">
      <c r="A372" s="147"/>
      <c r="B372" s="184"/>
      <c r="C372" s="81"/>
      <c r="D372" s="81"/>
      <c r="E372" s="46"/>
      <c r="F372" s="81"/>
      <c r="G372" s="81"/>
      <c r="H372" s="208"/>
      <c r="I372" s="46"/>
      <c r="J372" s="222"/>
      <c r="K372" s="222"/>
      <c r="L372" s="257"/>
      <c r="M372" s="46"/>
      <c r="N372" s="172"/>
      <c r="O372" s="172"/>
      <c r="P372" s="81"/>
      <c r="R372" s="246"/>
      <c r="S372" s="246"/>
      <c r="T372" s="401" t="s">
        <v>401</v>
      </c>
      <c r="X372" s="56"/>
      <c r="Y372" s="272"/>
      <c r="Z372" s="434"/>
      <c r="AA372" s="273"/>
      <c r="AB372" s="275"/>
      <c r="AC372" s="419"/>
      <c r="AD372" s="419"/>
      <c r="AE372" s="419"/>
      <c r="AF372" s="419"/>
      <c r="AG372" s="406"/>
      <c r="AH372" s="269"/>
      <c r="AJ372" s="12"/>
      <c r="AK372" s="12"/>
      <c r="AR372" s="400"/>
      <c r="AS372" s="400"/>
    </row>
    <row r="373" spans="1:45" ht="15" customHeight="1" x14ac:dyDescent="0.25">
      <c r="A373" s="147"/>
      <c r="B373" s="184"/>
      <c r="C373" s="86" t="s">
        <v>233</v>
      </c>
      <c r="D373" s="92" t="s">
        <v>308</v>
      </c>
      <c r="E373" s="46">
        <v>553</v>
      </c>
      <c r="F373" s="49"/>
      <c r="G373" s="49"/>
      <c r="H373" s="209" t="str">
        <f>IF(MIN(F373:G373)&gt;=0,"","ERROR")</f>
        <v/>
      </c>
      <c r="I373" s="46">
        <v>553</v>
      </c>
      <c r="J373" s="223"/>
      <c r="K373" s="223"/>
      <c r="L373" s="257"/>
      <c r="M373" s="46"/>
      <c r="N373" s="24"/>
      <c r="O373" s="172"/>
      <c r="P373" s="32"/>
      <c r="R373" s="246"/>
      <c r="S373" s="246"/>
      <c r="X373" s="56">
        <v>553</v>
      </c>
      <c r="Y373" s="272"/>
      <c r="Z373" s="434">
        <v>0.5</v>
      </c>
      <c r="AA373" s="273"/>
      <c r="AB373" s="275">
        <f>F373*Z373</f>
        <v>0</v>
      </c>
      <c r="AC373" s="419"/>
      <c r="AD373" s="419"/>
      <c r="AE373" s="419"/>
      <c r="AF373" s="419"/>
      <c r="AG373" s="406"/>
      <c r="AH373" s="269"/>
      <c r="AJ373" s="12"/>
      <c r="AK373" s="12"/>
      <c r="AR373" s="400"/>
      <c r="AS373" s="400"/>
    </row>
    <row r="374" spans="1:45" ht="15" hidden="1" customHeight="1" x14ac:dyDescent="0.25">
      <c r="A374" s="147"/>
      <c r="B374" s="184"/>
      <c r="C374" s="81"/>
      <c r="D374" s="81"/>
      <c r="E374" s="46"/>
      <c r="F374" s="81"/>
      <c r="G374" s="81"/>
      <c r="H374" s="208"/>
      <c r="I374" s="46"/>
      <c r="J374" s="222"/>
      <c r="K374" s="222"/>
      <c r="L374" s="257"/>
      <c r="M374" s="46"/>
      <c r="N374" s="172"/>
      <c r="O374" s="172"/>
      <c r="P374" s="81"/>
      <c r="R374" s="246"/>
      <c r="S374" s="246"/>
      <c r="X374" s="56"/>
      <c r="Y374" s="272"/>
      <c r="Z374" s="434"/>
      <c r="AA374" s="273"/>
      <c r="AB374" s="275"/>
      <c r="AC374" s="419"/>
      <c r="AD374" s="419"/>
      <c r="AE374" s="419"/>
      <c r="AF374" s="419"/>
      <c r="AG374" s="406"/>
      <c r="AH374" s="269"/>
      <c r="AJ374" s="12"/>
      <c r="AK374" s="12"/>
      <c r="AR374" s="400"/>
      <c r="AS374" s="400"/>
    </row>
    <row r="375" spans="1:45" ht="15" hidden="1" customHeight="1" x14ac:dyDescent="0.25">
      <c r="A375" s="147"/>
      <c r="B375" s="184"/>
      <c r="C375" s="81"/>
      <c r="D375" s="81"/>
      <c r="E375" s="46"/>
      <c r="F375" s="81"/>
      <c r="G375" s="81"/>
      <c r="H375" s="208"/>
      <c r="I375" s="46"/>
      <c r="J375" s="222"/>
      <c r="K375" s="222"/>
      <c r="L375" s="257"/>
      <c r="M375" s="46"/>
      <c r="N375" s="172"/>
      <c r="O375" s="172"/>
      <c r="P375" s="81"/>
      <c r="R375" s="246"/>
      <c r="S375" s="246"/>
      <c r="X375" s="56"/>
      <c r="Y375" s="272"/>
      <c r="Z375" s="434"/>
      <c r="AA375" s="273"/>
      <c r="AB375" s="275"/>
      <c r="AC375" s="419"/>
      <c r="AD375" s="419"/>
      <c r="AE375" s="419"/>
      <c r="AF375" s="419"/>
      <c r="AG375" s="406"/>
      <c r="AH375" s="269"/>
      <c r="AJ375" s="12"/>
      <c r="AK375" s="12"/>
      <c r="AR375" s="400"/>
      <c r="AS375" s="400"/>
    </row>
    <row r="376" spans="1:45" ht="15" customHeight="1" x14ac:dyDescent="0.25">
      <c r="A376" s="187"/>
      <c r="B376" s="184"/>
      <c r="C376" s="86" t="s">
        <v>146</v>
      </c>
      <c r="D376" s="92" t="s">
        <v>309</v>
      </c>
      <c r="E376" s="46">
        <v>187</v>
      </c>
      <c r="F376" s="49"/>
      <c r="G376" s="49"/>
      <c r="H376" s="209" t="str">
        <f>IF(MIN(F376:G376)&gt;=0,"","ERROR")</f>
        <v/>
      </c>
      <c r="I376" s="46">
        <v>187</v>
      </c>
      <c r="J376" s="223"/>
      <c r="K376" s="223"/>
      <c r="L376" s="257"/>
      <c r="M376" s="46"/>
      <c r="N376" s="24"/>
      <c r="O376" s="172"/>
      <c r="P376" s="32"/>
      <c r="R376" s="246"/>
      <c r="S376" s="246"/>
      <c r="X376" s="56">
        <v>187</v>
      </c>
      <c r="Y376" s="272"/>
      <c r="Z376" s="434">
        <v>0.5</v>
      </c>
      <c r="AA376" s="273"/>
      <c r="AB376" s="275">
        <f>F376*Z376</f>
        <v>0</v>
      </c>
      <c r="AC376" s="419"/>
      <c r="AD376" s="419"/>
      <c r="AE376" s="419"/>
      <c r="AF376" s="419"/>
      <c r="AG376" s="406"/>
      <c r="AH376" s="269"/>
      <c r="AJ376" s="12"/>
      <c r="AK376" s="12"/>
      <c r="AR376" s="400"/>
      <c r="AS376" s="400"/>
    </row>
    <row r="377" spans="1:45" ht="15" hidden="1" customHeight="1" x14ac:dyDescent="0.25">
      <c r="A377" s="187"/>
      <c r="B377" s="184"/>
      <c r="C377" s="81"/>
      <c r="D377" s="81"/>
      <c r="E377" s="46"/>
      <c r="F377" s="81"/>
      <c r="G377" s="81"/>
      <c r="H377" s="208"/>
      <c r="I377" s="46"/>
      <c r="J377" s="222"/>
      <c r="K377" s="222"/>
      <c r="L377" s="257"/>
      <c r="M377" s="46"/>
      <c r="N377" s="172"/>
      <c r="O377" s="172"/>
      <c r="P377" s="81"/>
      <c r="R377" s="246"/>
      <c r="S377" s="246"/>
      <c r="X377" s="56"/>
      <c r="Y377" s="272"/>
      <c r="Z377" s="434"/>
      <c r="AA377" s="273"/>
      <c r="AB377" s="275"/>
      <c r="AC377" s="419"/>
      <c r="AD377" s="419"/>
      <c r="AE377" s="419"/>
      <c r="AF377" s="419"/>
      <c r="AG377" s="406"/>
      <c r="AH377" s="269"/>
      <c r="AJ377" s="12"/>
      <c r="AK377" s="12"/>
      <c r="AR377" s="400"/>
      <c r="AS377" s="400"/>
    </row>
    <row r="378" spans="1:45" ht="15" hidden="1" customHeight="1" x14ac:dyDescent="0.25">
      <c r="A378" s="187"/>
      <c r="B378" s="184"/>
      <c r="C378" s="81"/>
      <c r="D378" s="81"/>
      <c r="E378" s="46"/>
      <c r="F378" s="81"/>
      <c r="G378" s="81"/>
      <c r="H378" s="208"/>
      <c r="I378" s="46"/>
      <c r="J378" s="222"/>
      <c r="K378" s="222"/>
      <c r="L378" s="257"/>
      <c r="M378" s="46"/>
      <c r="N378" s="172"/>
      <c r="O378" s="172"/>
      <c r="P378" s="81"/>
      <c r="R378" s="246"/>
      <c r="S378" s="246"/>
      <c r="X378" s="56"/>
      <c r="Y378" s="272"/>
      <c r="Z378" s="434"/>
      <c r="AA378" s="273"/>
      <c r="AB378" s="275"/>
      <c r="AC378" s="419"/>
      <c r="AD378" s="419"/>
      <c r="AE378" s="419"/>
      <c r="AF378" s="419"/>
      <c r="AG378" s="406"/>
      <c r="AH378" s="269"/>
      <c r="AJ378" s="12"/>
      <c r="AK378" s="12"/>
      <c r="AR378" s="400"/>
      <c r="AS378" s="400"/>
    </row>
    <row r="379" spans="1:45" ht="15" customHeight="1" x14ac:dyDescent="0.25">
      <c r="A379" s="147"/>
      <c r="B379" s="184"/>
      <c r="C379" s="86" t="s">
        <v>234</v>
      </c>
      <c r="D379" s="92" t="s">
        <v>310</v>
      </c>
      <c r="E379" s="46">
        <v>188</v>
      </c>
      <c r="F379" s="49"/>
      <c r="G379" s="49"/>
      <c r="H379" s="209" t="str">
        <f>IF(MIN(F379:G379)&gt;=0,"","ERROR")</f>
        <v/>
      </c>
      <c r="I379" s="46">
        <v>188</v>
      </c>
      <c r="J379" s="223"/>
      <c r="K379" s="223"/>
      <c r="L379" s="257"/>
      <c r="M379" s="46"/>
      <c r="N379" s="24"/>
      <c r="O379" s="172"/>
      <c r="P379" s="32"/>
      <c r="R379" s="246"/>
      <c r="S379" s="246"/>
      <c r="X379" s="56">
        <v>188</v>
      </c>
      <c r="Y379" s="272"/>
      <c r="Z379" s="434">
        <v>1</v>
      </c>
      <c r="AA379" s="273"/>
      <c r="AB379" s="275">
        <f>F379*Z379</f>
        <v>0</v>
      </c>
      <c r="AC379" s="419"/>
      <c r="AD379" s="419"/>
      <c r="AE379" s="419"/>
      <c r="AF379" s="419"/>
      <c r="AG379" s="406"/>
      <c r="AH379" s="269"/>
      <c r="AJ379" s="12"/>
      <c r="AK379" s="12"/>
      <c r="AR379" s="400"/>
      <c r="AS379" s="400"/>
    </row>
    <row r="380" spans="1:45" ht="15" hidden="1" customHeight="1" x14ac:dyDescent="0.25">
      <c r="A380" s="147"/>
      <c r="B380" s="184"/>
      <c r="C380" s="81"/>
      <c r="D380" s="81"/>
      <c r="E380" s="46"/>
      <c r="F380" s="81"/>
      <c r="G380" s="81"/>
      <c r="H380" s="208"/>
      <c r="I380" s="46"/>
      <c r="J380" s="222"/>
      <c r="K380" s="222"/>
      <c r="L380" s="257"/>
      <c r="M380" s="46"/>
      <c r="N380" s="172"/>
      <c r="O380" s="172"/>
      <c r="P380" s="81"/>
      <c r="R380" s="246"/>
      <c r="S380" s="246"/>
      <c r="X380" s="56"/>
      <c r="Y380" s="272"/>
      <c r="Z380" s="363"/>
      <c r="AA380" s="273"/>
      <c r="AB380" s="287"/>
      <c r="AC380" s="419"/>
      <c r="AD380" s="419"/>
      <c r="AE380" s="419"/>
      <c r="AF380" s="419"/>
      <c r="AG380" s="406"/>
      <c r="AH380" s="269"/>
      <c r="AJ380" s="12"/>
      <c r="AK380" s="12"/>
      <c r="AR380" s="400"/>
      <c r="AS380" s="400"/>
    </row>
    <row r="381" spans="1:45" ht="15" hidden="1" customHeight="1" x14ac:dyDescent="0.25">
      <c r="A381" s="147"/>
      <c r="B381" s="184"/>
      <c r="C381" s="81"/>
      <c r="D381" s="81"/>
      <c r="E381" s="46"/>
      <c r="F381" s="81"/>
      <c r="G381" s="81"/>
      <c r="H381" s="208"/>
      <c r="I381" s="46"/>
      <c r="J381" s="222"/>
      <c r="K381" s="222"/>
      <c r="L381" s="257"/>
      <c r="M381" s="46"/>
      <c r="N381" s="172"/>
      <c r="O381" s="172"/>
      <c r="P381" s="81"/>
      <c r="R381" s="246"/>
      <c r="S381" s="246"/>
      <c r="X381" s="56"/>
      <c r="Y381" s="272"/>
      <c r="Z381" s="363"/>
      <c r="AA381" s="273"/>
      <c r="AB381" s="287"/>
      <c r="AC381" s="419"/>
      <c r="AD381" s="419"/>
      <c r="AE381" s="419"/>
      <c r="AF381" s="419"/>
      <c r="AG381" s="406"/>
      <c r="AH381" s="269"/>
      <c r="AJ381" s="12"/>
      <c r="AK381" s="12"/>
      <c r="AR381" s="400"/>
      <c r="AS381" s="400"/>
    </row>
    <row r="382" spans="1:45" s="2" customFormat="1" ht="30" customHeight="1" x14ac:dyDescent="0.25">
      <c r="A382" s="187"/>
      <c r="B382" s="184"/>
      <c r="C382" s="97" t="s">
        <v>196</v>
      </c>
      <c r="D382" s="94"/>
      <c r="E382" s="46"/>
      <c r="F382" s="123"/>
      <c r="G382" s="123"/>
      <c r="H382" s="24"/>
      <c r="I382" s="46"/>
      <c r="J382" s="223"/>
      <c r="K382" s="223"/>
      <c r="L382" s="257"/>
      <c r="M382" s="46"/>
      <c r="N382" s="24"/>
      <c r="O382" s="172"/>
      <c r="P382" s="32"/>
      <c r="Q382" s="1"/>
      <c r="R382" s="246"/>
      <c r="S382" s="246"/>
      <c r="T382" s="405"/>
      <c r="X382" s="56"/>
      <c r="Y382" s="272"/>
      <c r="Z382" s="443"/>
      <c r="AA382" s="283"/>
      <c r="AB382" s="306"/>
      <c r="AC382" s="285"/>
      <c r="AD382" s="285"/>
      <c r="AE382" s="285"/>
      <c r="AF382" s="285"/>
      <c r="AG382" s="414"/>
      <c r="AH382" s="270"/>
      <c r="AI382" s="415"/>
      <c r="AJ382" s="1"/>
      <c r="AK382" s="1"/>
      <c r="AL382" s="1"/>
      <c r="AM382" s="421"/>
      <c r="AN382" s="421"/>
      <c r="AO382" s="421"/>
      <c r="AR382" s="400"/>
      <c r="AS382" s="400"/>
    </row>
    <row r="383" spans="1:45" s="2" customFormat="1" ht="15" customHeight="1" x14ac:dyDescent="0.25">
      <c r="A383" s="187"/>
      <c r="B383" s="184"/>
      <c r="C383" s="125" t="s">
        <v>231</v>
      </c>
      <c r="D383" s="92" t="s">
        <v>349</v>
      </c>
      <c r="E383" s="46">
        <v>189</v>
      </c>
      <c r="F383" s="49"/>
      <c r="G383" s="49"/>
      <c r="H383" s="209" t="str">
        <f>IF(MIN(F383:G383)&gt;=0,"","ERROR")</f>
        <v/>
      </c>
      <c r="I383" s="46">
        <v>189</v>
      </c>
      <c r="J383" s="223"/>
      <c r="K383" s="223"/>
      <c r="L383" s="257"/>
      <c r="M383" s="46"/>
      <c r="N383" s="24"/>
      <c r="O383" s="172"/>
      <c r="P383" s="32"/>
      <c r="Q383" s="1"/>
      <c r="R383" s="246"/>
      <c r="S383" s="246"/>
      <c r="T383" s="405"/>
      <c r="X383" s="56">
        <v>189</v>
      </c>
      <c r="Y383" s="272"/>
      <c r="Z383" s="367">
        <v>0</v>
      </c>
      <c r="AA383" s="283"/>
      <c r="AB383" s="275">
        <f t="shared" ref="AB383:AB395" si="7">F383*Z383</f>
        <v>0</v>
      </c>
      <c r="AC383" s="285"/>
      <c r="AD383" s="285"/>
      <c r="AE383" s="285"/>
      <c r="AF383" s="285"/>
      <c r="AG383" s="414"/>
      <c r="AH383" s="270"/>
      <c r="AI383" s="415"/>
      <c r="AJ383" s="1"/>
      <c r="AK383" s="1"/>
      <c r="AL383" s="1"/>
      <c r="AM383" s="421"/>
      <c r="AN383" s="421"/>
      <c r="AO383" s="421"/>
      <c r="AR383" s="400"/>
      <c r="AS383" s="400"/>
    </row>
    <row r="384" spans="1:45" s="2" customFormat="1" ht="15" hidden="1" customHeight="1" x14ac:dyDescent="0.25">
      <c r="A384" s="187"/>
      <c r="B384" s="184"/>
      <c r="C384" s="81"/>
      <c r="D384" s="81"/>
      <c r="E384" s="46"/>
      <c r="F384" s="81"/>
      <c r="G384" s="81"/>
      <c r="H384" s="208"/>
      <c r="I384" s="46"/>
      <c r="J384" s="222"/>
      <c r="K384" s="222"/>
      <c r="L384" s="257"/>
      <c r="M384" s="46"/>
      <c r="N384" s="172"/>
      <c r="O384" s="172"/>
      <c r="P384" s="81"/>
      <c r="Q384" s="1"/>
      <c r="R384" s="246"/>
      <c r="S384" s="246"/>
      <c r="T384" s="405"/>
      <c r="X384" s="56"/>
      <c r="Y384" s="272"/>
      <c r="Z384" s="367">
        <v>0</v>
      </c>
      <c r="AA384" s="283"/>
      <c r="AB384" s="275">
        <f t="shared" si="7"/>
        <v>0</v>
      </c>
      <c r="AC384" s="285"/>
      <c r="AD384" s="285"/>
      <c r="AE384" s="285"/>
      <c r="AF384" s="285"/>
      <c r="AG384" s="414"/>
      <c r="AH384" s="270"/>
      <c r="AI384" s="415"/>
      <c r="AJ384" s="1"/>
      <c r="AK384" s="1"/>
      <c r="AL384" s="1"/>
      <c r="AM384" s="421"/>
      <c r="AN384" s="421"/>
      <c r="AO384" s="421"/>
      <c r="AR384" s="400"/>
      <c r="AS384" s="400"/>
    </row>
    <row r="385" spans="1:45" s="2" customFormat="1" ht="15" hidden="1" customHeight="1" x14ac:dyDescent="0.25">
      <c r="A385" s="187"/>
      <c r="B385" s="184"/>
      <c r="C385" s="81"/>
      <c r="D385" s="81"/>
      <c r="E385" s="46"/>
      <c r="F385" s="81"/>
      <c r="G385" s="81"/>
      <c r="H385" s="208"/>
      <c r="I385" s="46"/>
      <c r="J385" s="222"/>
      <c r="K385" s="222"/>
      <c r="L385" s="257"/>
      <c r="M385" s="46"/>
      <c r="N385" s="172"/>
      <c r="O385" s="172"/>
      <c r="P385" s="81"/>
      <c r="Q385" s="1"/>
      <c r="R385" s="246"/>
      <c r="S385" s="246"/>
      <c r="T385" s="405"/>
      <c r="X385" s="56"/>
      <c r="Y385" s="272"/>
      <c r="Z385" s="367">
        <v>0</v>
      </c>
      <c r="AA385" s="283"/>
      <c r="AB385" s="275">
        <f t="shared" si="7"/>
        <v>0</v>
      </c>
      <c r="AC385" s="285"/>
      <c r="AD385" s="285"/>
      <c r="AE385" s="285"/>
      <c r="AF385" s="285"/>
      <c r="AG385" s="414"/>
      <c r="AH385" s="270"/>
      <c r="AI385" s="415"/>
      <c r="AJ385" s="1"/>
      <c r="AK385" s="1"/>
      <c r="AL385" s="1"/>
      <c r="AM385" s="421"/>
      <c r="AN385" s="421"/>
      <c r="AO385" s="421"/>
      <c r="AR385" s="400"/>
      <c r="AS385" s="400"/>
    </row>
    <row r="386" spans="1:45" ht="15" customHeight="1" x14ac:dyDescent="0.25">
      <c r="A386" s="147"/>
      <c r="B386" s="184"/>
      <c r="C386" s="125" t="s">
        <v>232</v>
      </c>
      <c r="D386" s="92" t="s">
        <v>349</v>
      </c>
      <c r="E386" s="46">
        <v>190</v>
      </c>
      <c r="F386" s="49"/>
      <c r="G386" s="49"/>
      <c r="H386" s="209" t="str">
        <f>IF(MIN(F386:G386)&gt;=0,"","ERROR")</f>
        <v/>
      </c>
      <c r="I386" s="46">
        <v>190</v>
      </c>
      <c r="J386" s="223"/>
      <c r="K386" s="223"/>
      <c r="L386" s="257"/>
      <c r="M386" s="46"/>
      <c r="N386" s="24"/>
      <c r="O386" s="172"/>
      <c r="P386" s="32"/>
      <c r="R386" s="246"/>
      <c r="S386" s="246"/>
      <c r="X386" s="56">
        <v>190</v>
      </c>
      <c r="Y386" s="272"/>
      <c r="Z386" s="367">
        <v>0</v>
      </c>
      <c r="AA386" s="273"/>
      <c r="AB386" s="275">
        <f t="shared" si="7"/>
        <v>0</v>
      </c>
      <c r="AC386" s="419"/>
      <c r="AD386" s="419"/>
      <c r="AE386" s="419"/>
      <c r="AF386" s="419"/>
      <c r="AG386" s="406"/>
      <c r="AH386" s="269"/>
      <c r="AJ386" s="12"/>
      <c r="AK386" s="12"/>
      <c r="AR386" s="400"/>
      <c r="AS386" s="400"/>
    </row>
    <row r="387" spans="1:45" ht="15" hidden="1" customHeight="1" x14ac:dyDescent="0.25">
      <c r="A387" s="147"/>
      <c r="B387" s="184"/>
      <c r="C387" s="197"/>
      <c r="D387" s="195"/>
      <c r="E387" s="46"/>
      <c r="F387" s="81"/>
      <c r="G387" s="81"/>
      <c r="H387" s="208"/>
      <c r="I387" s="46"/>
      <c r="J387" s="223"/>
      <c r="K387" s="223"/>
      <c r="L387" s="257"/>
      <c r="M387" s="46"/>
      <c r="N387" s="24"/>
      <c r="O387" s="172"/>
      <c r="P387" s="32"/>
      <c r="R387" s="246"/>
      <c r="S387" s="246"/>
      <c r="X387" s="56"/>
      <c r="Y387" s="272"/>
      <c r="Z387" s="367">
        <v>0</v>
      </c>
      <c r="AA387" s="273"/>
      <c r="AB387" s="275">
        <f t="shared" si="7"/>
        <v>0</v>
      </c>
      <c r="AC387" s="419"/>
      <c r="AD387" s="419"/>
      <c r="AE387" s="419"/>
      <c r="AF387" s="419"/>
      <c r="AG387" s="406"/>
      <c r="AH387" s="269"/>
      <c r="AJ387" s="12"/>
      <c r="AK387" s="12"/>
      <c r="AR387" s="400"/>
      <c r="AS387" s="400"/>
    </row>
    <row r="388" spans="1:45" ht="15" hidden="1" customHeight="1" x14ac:dyDescent="0.25">
      <c r="A388" s="147"/>
      <c r="B388" s="184"/>
      <c r="C388" s="198"/>
      <c r="D388" s="196"/>
      <c r="E388" s="46"/>
      <c r="F388" s="81"/>
      <c r="G388" s="81"/>
      <c r="H388" s="208"/>
      <c r="I388" s="46"/>
      <c r="J388" s="223"/>
      <c r="K388" s="223"/>
      <c r="L388" s="257"/>
      <c r="M388" s="46"/>
      <c r="N388" s="24"/>
      <c r="O388" s="172"/>
      <c r="P388" s="32"/>
      <c r="R388" s="246"/>
      <c r="S388" s="246"/>
      <c r="X388" s="56"/>
      <c r="Y388" s="272"/>
      <c r="Z388" s="367">
        <v>0</v>
      </c>
      <c r="AA388" s="273"/>
      <c r="AB388" s="275">
        <f t="shared" si="7"/>
        <v>0</v>
      </c>
      <c r="AC388" s="419"/>
      <c r="AD388" s="419"/>
      <c r="AE388" s="419"/>
      <c r="AF388" s="419"/>
      <c r="AG388" s="406"/>
      <c r="AH388" s="269"/>
      <c r="AJ388" s="12"/>
      <c r="AK388" s="12"/>
      <c r="AR388" s="400"/>
      <c r="AS388" s="400"/>
    </row>
    <row r="389" spans="1:45" ht="15" customHeight="1" x14ac:dyDescent="0.25">
      <c r="A389" s="147"/>
      <c r="B389" s="184"/>
      <c r="C389" s="125" t="s">
        <v>233</v>
      </c>
      <c r="D389" s="92" t="s">
        <v>349</v>
      </c>
      <c r="E389" s="46">
        <v>556</v>
      </c>
      <c r="F389" s="49"/>
      <c r="G389" s="49"/>
      <c r="H389" s="209" t="str">
        <f>IF(MIN(F389:G389)&gt;=0,"","ERROR")</f>
        <v/>
      </c>
      <c r="I389" s="46">
        <v>556</v>
      </c>
      <c r="J389" s="223"/>
      <c r="K389" s="223"/>
      <c r="L389" s="257"/>
      <c r="M389" s="46"/>
      <c r="N389" s="24"/>
      <c r="O389" s="172"/>
      <c r="P389" s="32"/>
      <c r="R389" s="246"/>
      <c r="S389" s="246"/>
      <c r="X389" s="56">
        <v>556</v>
      </c>
      <c r="Y389" s="272"/>
      <c r="Z389" s="367">
        <v>0</v>
      </c>
      <c r="AA389" s="273"/>
      <c r="AB389" s="275">
        <f t="shared" si="7"/>
        <v>0</v>
      </c>
      <c r="AC389" s="419"/>
      <c r="AD389" s="419"/>
      <c r="AE389" s="419"/>
      <c r="AF389" s="419"/>
      <c r="AG389" s="406"/>
      <c r="AH389" s="269"/>
      <c r="AJ389" s="12"/>
      <c r="AK389" s="12"/>
      <c r="AR389" s="400"/>
      <c r="AS389" s="400"/>
    </row>
    <row r="390" spans="1:45" ht="15" hidden="1" customHeight="1" x14ac:dyDescent="0.25">
      <c r="A390" s="147"/>
      <c r="B390" s="184"/>
      <c r="C390" s="81"/>
      <c r="D390" s="81"/>
      <c r="E390" s="46"/>
      <c r="F390" s="81"/>
      <c r="G390" s="81"/>
      <c r="H390" s="208"/>
      <c r="I390" s="46"/>
      <c r="J390" s="222"/>
      <c r="K390" s="222"/>
      <c r="L390" s="257"/>
      <c r="M390" s="46"/>
      <c r="N390" s="172"/>
      <c r="O390" s="172"/>
      <c r="P390" s="81"/>
      <c r="R390" s="246"/>
      <c r="S390" s="246"/>
      <c r="X390" s="56"/>
      <c r="Y390" s="272"/>
      <c r="Z390" s="367">
        <v>0</v>
      </c>
      <c r="AA390" s="273"/>
      <c r="AB390" s="275">
        <f t="shared" si="7"/>
        <v>0</v>
      </c>
      <c r="AC390" s="419"/>
      <c r="AD390" s="419"/>
      <c r="AE390" s="419"/>
      <c r="AF390" s="419"/>
      <c r="AG390" s="406"/>
      <c r="AH390" s="269"/>
      <c r="AJ390" s="12"/>
      <c r="AK390" s="12"/>
      <c r="AR390" s="400"/>
      <c r="AS390" s="400"/>
    </row>
    <row r="391" spans="1:45" ht="15" hidden="1" customHeight="1" x14ac:dyDescent="0.25">
      <c r="A391" s="147"/>
      <c r="B391" s="184"/>
      <c r="C391" s="81"/>
      <c r="D391" s="81"/>
      <c r="E391" s="46"/>
      <c r="F391" s="81"/>
      <c r="G391" s="81"/>
      <c r="H391" s="208"/>
      <c r="I391" s="46"/>
      <c r="J391" s="222"/>
      <c r="K391" s="222"/>
      <c r="L391" s="257"/>
      <c r="M391" s="46"/>
      <c r="N391" s="172"/>
      <c r="O391" s="172"/>
      <c r="P391" s="81"/>
      <c r="R391" s="246"/>
      <c r="S391" s="246"/>
      <c r="X391" s="56"/>
      <c r="Y391" s="272"/>
      <c r="Z391" s="367">
        <v>0</v>
      </c>
      <c r="AA391" s="273"/>
      <c r="AB391" s="275">
        <f t="shared" si="7"/>
        <v>0</v>
      </c>
      <c r="AC391" s="419"/>
      <c r="AD391" s="419"/>
      <c r="AE391" s="419"/>
      <c r="AF391" s="419"/>
      <c r="AG391" s="406"/>
      <c r="AH391" s="269"/>
      <c r="AJ391" s="12"/>
      <c r="AK391" s="12"/>
      <c r="AR391" s="400"/>
      <c r="AS391" s="400"/>
    </row>
    <row r="392" spans="1:45" ht="15" customHeight="1" x14ac:dyDescent="0.25">
      <c r="A392" s="147"/>
      <c r="B392" s="184"/>
      <c r="C392" s="125" t="s">
        <v>146</v>
      </c>
      <c r="D392" s="92" t="s">
        <v>349</v>
      </c>
      <c r="E392" s="46">
        <v>193</v>
      </c>
      <c r="F392" s="49"/>
      <c r="G392" s="49"/>
      <c r="H392" s="209" t="str">
        <f>IF(MIN(F392:G392)&gt;=0,"","ERROR")</f>
        <v/>
      </c>
      <c r="I392" s="46">
        <v>193</v>
      </c>
      <c r="J392" s="223"/>
      <c r="K392" s="223"/>
      <c r="L392" s="257"/>
      <c r="M392" s="46"/>
      <c r="N392" s="24"/>
      <c r="O392" s="172"/>
      <c r="P392" s="32"/>
      <c r="R392" s="246"/>
      <c r="S392" s="246"/>
      <c r="X392" s="56">
        <v>193</v>
      </c>
      <c r="Y392" s="272"/>
      <c r="Z392" s="367">
        <v>0</v>
      </c>
      <c r="AA392" s="273"/>
      <c r="AB392" s="275">
        <f t="shared" si="7"/>
        <v>0</v>
      </c>
      <c r="AC392" s="419"/>
      <c r="AD392" s="419"/>
      <c r="AE392" s="419"/>
      <c r="AF392" s="419"/>
      <c r="AG392" s="406"/>
      <c r="AH392" s="269"/>
      <c r="AJ392" s="12"/>
      <c r="AK392" s="12"/>
      <c r="AR392" s="400"/>
      <c r="AS392" s="400"/>
    </row>
    <row r="393" spans="1:45" ht="15" hidden="1" customHeight="1" x14ac:dyDescent="0.25">
      <c r="A393" s="147"/>
      <c r="B393" s="184"/>
      <c r="C393" s="81"/>
      <c r="D393" s="81"/>
      <c r="E393" s="46"/>
      <c r="F393" s="81"/>
      <c r="G393" s="81"/>
      <c r="H393" s="208"/>
      <c r="I393" s="46"/>
      <c r="J393" s="222"/>
      <c r="K393" s="222"/>
      <c r="L393" s="257"/>
      <c r="M393" s="46"/>
      <c r="N393" s="24"/>
      <c r="O393" s="172"/>
      <c r="P393" s="32"/>
      <c r="R393" s="246"/>
      <c r="S393" s="246"/>
      <c r="X393" s="56"/>
      <c r="Y393" s="272"/>
      <c r="Z393" s="367">
        <v>0</v>
      </c>
      <c r="AA393" s="273"/>
      <c r="AB393" s="275">
        <f t="shared" si="7"/>
        <v>0</v>
      </c>
      <c r="AC393" s="419"/>
      <c r="AD393" s="419"/>
      <c r="AE393" s="419"/>
      <c r="AF393" s="419"/>
      <c r="AG393" s="406"/>
      <c r="AH393" s="269"/>
      <c r="AJ393" s="12"/>
      <c r="AK393" s="12"/>
      <c r="AR393" s="400"/>
      <c r="AS393" s="400"/>
    </row>
    <row r="394" spans="1:45" ht="15" hidden="1" customHeight="1" x14ac:dyDescent="0.25">
      <c r="A394" s="147"/>
      <c r="B394" s="184"/>
      <c r="C394" s="81"/>
      <c r="D394" s="81"/>
      <c r="E394" s="46"/>
      <c r="F394" s="81"/>
      <c r="G394" s="81"/>
      <c r="H394" s="208"/>
      <c r="I394" s="46"/>
      <c r="J394" s="222"/>
      <c r="K394" s="222"/>
      <c r="L394" s="257"/>
      <c r="M394" s="46"/>
      <c r="N394" s="24"/>
      <c r="O394" s="172"/>
      <c r="P394" s="32"/>
      <c r="R394" s="246"/>
      <c r="S394" s="246"/>
      <c r="X394" s="56"/>
      <c r="Y394" s="272"/>
      <c r="Z394" s="367">
        <v>0</v>
      </c>
      <c r="AA394" s="273"/>
      <c r="AB394" s="275">
        <f t="shared" si="7"/>
        <v>0</v>
      </c>
      <c r="AC394" s="419"/>
      <c r="AD394" s="419"/>
      <c r="AE394" s="419"/>
      <c r="AF394" s="419"/>
      <c r="AG394" s="406"/>
      <c r="AH394" s="269"/>
      <c r="AJ394" s="12"/>
      <c r="AK394" s="12"/>
      <c r="AR394" s="400"/>
      <c r="AS394" s="400"/>
    </row>
    <row r="395" spans="1:45" ht="15" customHeight="1" x14ac:dyDescent="0.25">
      <c r="A395" s="147"/>
      <c r="B395" s="184"/>
      <c r="C395" s="141" t="s">
        <v>234</v>
      </c>
      <c r="D395" s="92" t="s">
        <v>349</v>
      </c>
      <c r="E395" s="46">
        <v>194</v>
      </c>
      <c r="F395" s="49"/>
      <c r="G395" s="49"/>
      <c r="H395" s="209" t="str">
        <f>IF(MIN(F395:G395)&gt;=0,"","ERROR")</f>
        <v/>
      </c>
      <c r="I395" s="46">
        <v>194</v>
      </c>
      <c r="J395" s="223"/>
      <c r="K395" s="223"/>
      <c r="L395" s="257"/>
      <c r="M395" s="46"/>
      <c r="N395" s="24"/>
      <c r="O395" s="172"/>
      <c r="P395" s="32"/>
      <c r="R395" s="246"/>
      <c r="S395" s="246"/>
      <c r="X395" s="56">
        <v>194</v>
      </c>
      <c r="Y395" s="272"/>
      <c r="Z395" s="367">
        <v>0</v>
      </c>
      <c r="AA395" s="273"/>
      <c r="AB395" s="275">
        <f t="shared" si="7"/>
        <v>0</v>
      </c>
      <c r="AC395" s="419"/>
      <c r="AD395" s="419"/>
      <c r="AE395" s="419"/>
      <c r="AF395" s="419"/>
      <c r="AG395" s="406"/>
      <c r="AH395" s="269"/>
      <c r="AJ395" s="12"/>
      <c r="AK395" s="12"/>
      <c r="AR395" s="400"/>
      <c r="AS395" s="400"/>
    </row>
    <row r="396" spans="1:45" ht="15" hidden="1" customHeight="1" x14ac:dyDescent="0.25">
      <c r="A396" s="147"/>
      <c r="B396" s="184"/>
      <c r="C396" s="81"/>
      <c r="D396" s="81"/>
      <c r="E396" s="46"/>
      <c r="F396" s="81"/>
      <c r="G396" s="81"/>
      <c r="H396" s="81"/>
      <c r="I396" s="46"/>
      <c r="J396" s="222"/>
      <c r="K396" s="222"/>
      <c r="L396" s="257"/>
      <c r="M396" s="46"/>
      <c r="N396" s="172"/>
      <c r="O396" s="172"/>
      <c r="P396" s="81"/>
      <c r="Q396" s="81"/>
      <c r="R396" s="246"/>
      <c r="S396" s="246"/>
      <c r="X396" s="56"/>
      <c r="Y396" s="272"/>
      <c r="Z396" s="363"/>
      <c r="AA396" s="273"/>
      <c r="AB396" s="287"/>
      <c r="AC396" s="419"/>
      <c r="AD396" s="419"/>
      <c r="AE396" s="419"/>
      <c r="AF396" s="419"/>
      <c r="AG396" s="406"/>
      <c r="AH396" s="269"/>
      <c r="AJ396" s="12"/>
      <c r="AK396" s="12"/>
      <c r="AR396" s="400"/>
      <c r="AS396" s="400"/>
    </row>
    <row r="397" spans="1:45" ht="15" hidden="1" customHeight="1" x14ac:dyDescent="0.25">
      <c r="A397" s="147"/>
      <c r="B397" s="184"/>
      <c r="C397" s="81"/>
      <c r="D397" s="81"/>
      <c r="E397" s="46"/>
      <c r="F397" s="81"/>
      <c r="G397" s="81"/>
      <c r="H397" s="81"/>
      <c r="I397" s="46"/>
      <c r="J397" s="222"/>
      <c r="K397" s="222"/>
      <c r="L397" s="257"/>
      <c r="M397" s="46"/>
      <c r="N397" s="172"/>
      <c r="O397" s="172"/>
      <c r="P397" s="81"/>
      <c r="Q397" s="81"/>
      <c r="R397" s="246"/>
      <c r="S397" s="246"/>
      <c r="X397" s="56"/>
      <c r="Y397" s="272"/>
      <c r="Z397" s="363"/>
      <c r="AA397" s="273"/>
      <c r="AB397" s="287"/>
      <c r="AC397" s="419"/>
      <c r="AD397" s="419"/>
      <c r="AE397" s="419"/>
      <c r="AF397" s="419"/>
      <c r="AG397" s="406"/>
      <c r="AH397" s="269"/>
      <c r="AJ397" s="12"/>
      <c r="AK397" s="12"/>
      <c r="AR397" s="400"/>
      <c r="AS397" s="400"/>
    </row>
    <row r="398" spans="1:45" ht="15" customHeight="1" thickBot="1" x14ac:dyDescent="0.3">
      <c r="A398" s="147"/>
      <c r="B398" s="184"/>
      <c r="C398" s="45" t="s">
        <v>92</v>
      </c>
      <c r="D398" s="94"/>
      <c r="E398" s="54">
        <v>195</v>
      </c>
      <c r="F398" s="49"/>
      <c r="G398" s="49"/>
      <c r="H398" s="24"/>
      <c r="I398" s="46">
        <v>195</v>
      </c>
      <c r="J398" s="237"/>
      <c r="K398" s="237"/>
      <c r="L398" s="257"/>
      <c r="M398" s="46"/>
      <c r="N398" s="24"/>
      <c r="O398" s="172"/>
      <c r="P398" s="53" t="str">
        <f>IF(F398&gt;=SUM(F361:F365,F367:F379,F383:F395),"","ERROR")</f>
        <v/>
      </c>
      <c r="Q398" s="53" t="str">
        <f>IF(G398&gt;=SUM(G361:G365,G367:G379,G383:G395),"","ERROR")</f>
        <v/>
      </c>
      <c r="R398" s="246"/>
      <c r="S398" s="246"/>
      <c r="X398" s="56">
        <v>195</v>
      </c>
      <c r="Y398" s="272"/>
      <c r="Z398" s="358"/>
      <c r="AA398" s="273"/>
      <c r="AB398" s="305">
        <f>SUM(AB361:AB395)</f>
        <v>0</v>
      </c>
      <c r="AC398" s="419"/>
      <c r="AD398" s="419"/>
      <c r="AE398" s="419"/>
      <c r="AF398" s="419"/>
      <c r="AG398" s="406"/>
      <c r="AH398" s="269"/>
      <c r="AJ398" s="12"/>
      <c r="AK398" s="12"/>
      <c r="AR398" s="400"/>
      <c r="AS398" s="400"/>
    </row>
    <row r="399" spans="1:45" ht="30" customHeight="1" thickTop="1" x14ac:dyDescent="0.35">
      <c r="A399" s="147"/>
      <c r="C399" s="4"/>
      <c r="D399" s="101"/>
      <c r="E399" s="101"/>
      <c r="F399" s="5"/>
      <c r="G399" s="24"/>
      <c r="H399" s="1"/>
      <c r="I399" s="46"/>
      <c r="J399" s="218"/>
      <c r="K399" s="218"/>
      <c r="L399" s="257"/>
      <c r="M399" s="46"/>
      <c r="N399" s="109"/>
      <c r="O399" s="172"/>
      <c r="P399" s="70"/>
      <c r="R399" s="246"/>
      <c r="S399" s="246"/>
      <c r="X399" s="56"/>
      <c r="Y399" s="272"/>
      <c r="Z399" s="363"/>
      <c r="AA399" s="273"/>
      <c r="AB399" s="287"/>
      <c r="AC399" s="419"/>
      <c r="AD399" s="419"/>
      <c r="AE399" s="419"/>
      <c r="AF399" s="419"/>
      <c r="AG399" s="406"/>
      <c r="AH399" s="269"/>
      <c r="AJ399" s="12"/>
      <c r="AK399" s="12"/>
      <c r="AR399" s="400"/>
      <c r="AS399" s="400"/>
    </row>
    <row r="400" spans="1:45" s="3" customFormat="1" ht="30" customHeight="1" x14ac:dyDescent="0.35">
      <c r="A400" s="188"/>
      <c r="B400" s="465" t="s">
        <v>93</v>
      </c>
      <c r="C400" s="466"/>
      <c r="D400" s="469" t="s">
        <v>209</v>
      </c>
      <c r="E400" s="103"/>
      <c r="F400" s="462" t="s">
        <v>46</v>
      </c>
      <c r="G400" s="459" t="s">
        <v>113</v>
      </c>
      <c r="I400" s="46"/>
      <c r="J400" s="221"/>
      <c r="K400" s="221"/>
      <c r="L400" s="257"/>
      <c r="M400" s="46"/>
      <c r="N400" s="24"/>
      <c r="O400" s="172"/>
      <c r="P400" s="459" t="s">
        <v>113</v>
      </c>
      <c r="R400" s="246"/>
      <c r="S400" s="246"/>
      <c r="T400" s="404"/>
      <c r="X400" s="56"/>
      <c r="Y400" s="272"/>
      <c r="Z400" s="349"/>
      <c r="AA400" s="291"/>
      <c r="AB400" s="292"/>
      <c r="AC400" s="33"/>
      <c r="AD400" s="33"/>
      <c r="AE400" s="33"/>
      <c r="AF400" s="33"/>
      <c r="AG400" s="293"/>
      <c r="AH400" s="294"/>
      <c r="AI400" s="295"/>
      <c r="AJ400" s="27"/>
      <c r="AK400" s="27"/>
      <c r="AL400" s="27"/>
      <c r="AM400" s="422"/>
      <c r="AN400" s="422"/>
      <c r="AO400" s="422"/>
      <c r="AR400" s="400"/>
      <c r="AS400" s="400"/>
    </row>
    <row r="401" spans="1:45" ht="15" customHeight="1" x14ac:dyDescent="0.25">
      <c r="A401" s="147"/>
      <c r="B401" s="184"/>
      <c r="C401" s="10"/>
      <c r="D401" s="470"/>
      <c r="E401" s="104"/>
      <c r="F401" s="463"/>
      <c r="G401" s="460"/>
      <c r="I401" s="46"/>
      <c r="J401" s="237"/>
      <c r="K401" s="237"/>
      <c r="L401" s="257"/>
      <c r="M401" s="46"/>
      <c r="N401" s="24"/>
      <c r="O401" s="172"/>
      <c r="P401" s="460"/>
      <c r="R401" s="246"/>
      <c r="S401" s="246"/>
      <c r="X401" s="56"/>
      <c r="Y401" s="272"/>
      <c r="Z401" s="363"/>
      <c r="AA401" s="273"/>
      <c r="AB401" s="287"/>
      <c r="AC401" s="419"/>
      <c r="AD401" s="419"/>
      <c r="AE401" s="419"/>
      <c r="AF401" s="419"/>
      <c r="AG401" s="406"/>
      <c r="AH401" s="269"/>
      <c r="AJ401" s="12"/>
      <c r="AK401" s="12"/>
      <c r="AR401" s="400"/>
      <c r="AS401" s="400"/>
    </row>
    <row r="402" spans="1:45" ht="24.9" customHeight="1" x14ac:dyDescent="0.25">
      <c r="A402" s="147"/>
      <c r="B402" s="184"/>
      <c r="C402" s="10"/>
      <c r="D402" s="104"/>
      <c r="E402" s="105"/>
      <c r="F402" s="51" t="s">
        <v>2</v>
      </c>
      <c r="G402" s="24"/>
      <c r="I402" s="46"/>
      <c r="J402" s="237"/>
      <c r="K402" s="237"/>
      <c r="L402" s="257"/>
      <c r="M402" s="46"/>
      <c r="N402" s="24"/>
      <c r="O402" s="172"/>
      <c r="P402" s="32"/>
      <c r="R402" s="246"/>
      <c r="S402" s="246"/>
      <c r="X402" s="56"/>
      <c r="Y402" s="272"/>
      <c r="Z402" s="363"/>
      <c r="AA402" s="273"/>
      <c r="AB402" s="287"/>
      <c r="AC402" s="419"/>
      <c r="AD402" s="419"/>
      <c r="AE402" s="419"/>
      <c r="AF402" s="419"/>
      <c r="AG402" s="406"/>
      <c r="AH402" s="269"/>
      <c r="AJ402" s="12"/>
      <c r="AK402" s="12"/>
      <c r="AR402" s="400"/>
      <c r="AS402" s="400"/>
    </row>
    <row r="403" spans="1:45" ht="15" customHeight="1" x14ac:dyDescent="0.25">
      <c r="A403" s="147"/>
      <c r="B403" s="184"/>
      <c r="C403" s="96" t="s">
        <v>311</v>
      </c>
      <c r="D403" s="94"/>
      <c r="E403" s="55"/>
      <c r="F403" s="110"/>
      <c r="G403" s="24"/>
      <c r="I403" s="46"/>
      <c r="L403" s="257"/>
      <c r="M403" s="46"/>
      <c r="N403" s="24"/>
      <c r="O403" s="172"/>
      <c r="P403" s="32"/>
      <c r="R403" s="246"/>
      <c r="S403" s="246"/>
      <c r="X403" s="56"/>
      <c r="Y403" s="272"/>
      <c r="Z403" s="363"/>
      <c r="AA403" s="273"/>
      <c r="AB403" s="287"/>
      <c r="AC403" s="419"/>
      <c r="AD403" s="419"/>
      <c r="AE403" s="419"/>
      <c r="AF403" s="419"/>
      <c r="AG403" s="406"/>
      <c r="AH403" s="269"/>
      <c r="AJ403" s="12"/>
      <c r="AK403" s="12"/>
      <c r="AR403" s="400"/>
      <c r="AS403" s="400"/>
    </row>
    <row r="404" spans="1:45" ht="15" customHeight="1" x14ac:dyDescent="0.25">
      <c r="A404" s="147"/>
      <c r="B404" s="184"/>
      <c r="C404" s="22" t="s">
        <v>197</v>
      </c>
      <c r="D404" s="92" t="s">
        <v>314</v>
      </c>
      <c r="E404" s="56">
        <v>196</v>
      </c>
      <c r="F404" s="49"/>
      <c r="G404" s="209" t="str">
        <f>IF(F404&gt;=0,"","ERROR")</f>
        <v/>
      </c>
      <c r="I404" s="46">
        <v>196</v>
      </c>
      <c r="J404" s="223"/>
      <c r="K404" s="223"/>
      <c r="L404" s="257"/>
      <c r="M404" s="46"/>
      <c r="N404" s="24"/>
      <c r="O404" s="172"/>
      <c r="P404" s="32"/>
      <c r="R404" s="246"/>
      <c r="S404" s="246"/>
      <c r="X404" s="56">
        <v>196</v>
      </c>
      <c r="Y404" s="272"/>
      <c r="Z404" s="434">
        <v>0.5</v>
      </c>
      <c r="AA404" s="273"/>
      <c r="AB404" s="275">
        <f>F404*Z404</f>
        <v>0</v>
      </c>
      <c r="AC404" s="419"/>
      <c r="AD404" s="419"/>
      <c r="AE404" s="419"/>
      <c r="AF404" s="419"/>
      <c r="AG404" s="406"/>
      <c r="AH404" s="269"/>
      <c r="AJ404" s="12"/>
      <c r="AK404" s="12"/>
      <c r="AR404" s="400"/>
      <c r="AS404" s="400"/>
    </row>
    <row r="405" spans="1:45" ht="15" customHeight="1" x14ac:dyDescent="0.25">
      <c r="A405" s="147"/>
      <c r="B405" s="184"/>
      <c r="C405" s="22" t="s">
        <v>79</v>
      </c>
      <c r="D405" s="92" t="s">
        <v>314</v>
      </c>
      <c r="E405" s="46">
        <v>197</v>
      </c>
      <c r="F405" s="49"/>
      <c r="G405" s="209" t="str">
        <f>IF(F405&gt;=0,"","ERROR")</f>
        <v/>
      </c>
      <c r="I405" s="46">
        <v>197</v>
      </c>
      <c r="J405" s="223"/>
      <c r="K405" s="223"/>
      <c r="L405" s="257"/>
      <c r="M405" s="46"/>
      <c r="N405" s="24"/>
      <c r="O405" s="172"/>
      <c r="P405" s="32"/>
      <c r="R405" s="246"/>
      <c r="S405" s="246"/>
      <c r="X405" s="56">
        <v>197</v>
      </c>
      <c r="Y405" s="272"/>
      <c r="Z405" s="434">
        <v>0.5</v>
      </c>
      <c r="AA405" s="273"/>
      <c r="AB405" s="275">
        <f>F405*Z405</f>
        <v>0</v>
      </c>
      <c r="AC405" s="419"/>
      <c r="AD405" s="419"/>
      <c r="AE405" s="419"/>
      <c r="AF405" s="419"/>
      <c r="AG405" s="406"/>
      <c r="AH405" s="269"/>
      <c r="AJ405" s="12"/>
      <c r="AK405" s="12"/>
      <c r="AR405" s="400"/>
      <c r="AS405" s="400"/>
    </row>
    <row r="406" spans="1:45" ht="15" hidden="1" customHeight="1" x14ac:dyDescent="0.25">
      <c r="A406" s="147"/>
      <c r="B406" s="184"/>
      <c r="C406" s="81"/>
      <c r="D406" s="81"/>
      <c r="E406" s="46"/>
      <c r="F406" s="81"/>
      <c r="G406" s="208"/>
      <c r="H406" s="81"/>
      <c r="I406" s="46"/>
      <c r="J406" s="222"/>
      <c r="K406" s="222"/>
      <c r="L406" s="257"/>
      <c r="M406" s="46"/>
      <c r="N406" s="172"/>
      <c r="O406" s="172"/>
      <c r="P406" s="81"/>
      <c r="R406" s="246"/>
      <c r="S406" s="246"/>
      <c r="X406" s="56"/>
      <c r="Y406" s="272"/>
      <c r="Z406" s="434"/>
      <c r="AA406" s="273"/>
      <c r="AB406" s="287"/>
      <c r="AC406" s="419"/>
      <c r="AD406" s="419"/>
      <c r="AE406" s="419"/>
      <c r="AF406" s="419"/>
      <c r="AG406" s="406"/>
      <c r="AH406" s="269"/>
      <c r="AJ406" s="12"/>
      <c r="AK406" s="12"/>
      <c r="AR406" s="400"/>
      <c r="AS406" s="400"/>
    </row>
    <row r="407" spans="1:45" ht="15" hidden="1" customHeight="1" x14ac:dyDescent="0.25">
      <c r="A407" s="147"/>
      <c r="B407" s="184"/>
      <c r="C407" s="81"/>
      <c r="D407" s="81"/>
      <c r="E407" s="46"/>
      <c r="F407" s="81"/>
      <c r="G407" s="208"/>
      <c r="H407" s="81"/>
      <c r="I407" s="46"/>
      <c r="J407" s="222"/>
      <c r="K407" s="222"/>
      <c r="L407" s="257"/>
      <c r="M407" s="46"/>
      <c r="N407" s="172"/>
      <c r="O407" s="172"/>
      <c r="P407" s="81"/>
      <c r="R407" s="246"/>
      <c r="S407" s="246"/>
      <c r="X407" s="56"/>
      <c r="Y407" s="272"/>
      <c r="Z407" s="434"/>
      <c r="AA407" s="273"/>
      <c r="AB407" s="287"/>
      <c r="AC407" s="419"/>
      <c r="AD407" s="419"/>
      <c r="AE407" s="419"/>
      <c r="AF407" s="419"/>
      <c r="AG407" s="406"/>
      <c r="AH407" s="269"/>
      <c r="AJ407" s="12"/>
      <c r="AK407" s="12"/>
      <c r="AR407" s="400"/>
      <c r="AS407" s="400"/>
    </row>
    <row r="408" spans="1:45" ht="15" customHeight="1" x14ac:dyDescent="0.25">
      <c r="A408" s="147"/>
      <c r="B408" s="184"/>
      <c r="C408" s="22" t="s">
        <v>72</v>
      </c>
      <c r="D408" s="92" t="s">
        <v>315</v>
      </c>
      <c r="E408" s="46">
        <v>198</v>
      </c>
      <c r="F408" s="49"/>
      <c r="G408" s="81"/>
      <c r="I408" s="46">
        <v>198</v>
      </c>
      <c r="J408" s="223"/>
      <c r="K408" s="223"/>
      <c r="L408" s="257"/>
      <c r="M408" s="46"/>
      <c r="N408" s="24"/>
      <c r="O408" s="172"/>
      <c r="P408" s="32"/>
      <c r="R408" s="246"/>
      <c r="S408" s="246"/>
      <c r="X408" s="56">
        <v>198</v>
      </c>
      <c r="Y408" s="272"/>
      <c r="Z408" s="434">
        <v>0.5</v>
      </c>
      <c r="AA408" s="273"/>
      <c r="AB408" s="275">
        <f>F408*Z408</f>
        <v>0</v>
      </c>
      <c r="AC408" s="419"/>
      <c r="AD408" s="419"/>
      <c r="AE408" s="419"/>
      <c r="AF408" s="419"/>
      <c r="AG408" s="406"/>
      <c r="AH408" s="269"/>
      <c r="AJ408" s="12"/>
      <c r="AK408" s="12"/>
      <c r="AR408" s="400"/>
      <c r="AS408" s="400"/>
    </row>
    <row r="409" spans="1:45" ht="15" hidden="1" customHeight="1" x14ac:dyDescent="0.25">
      <c r="A409" s="147"/>
      <c r="B409" s="184"/>
      <c r="C409" s="81"/>
      <c r="D409" s="81"/>
      <c r="E409" s="46"/>
      <c r="F409" s="81"/>
      <c r="G409" s="208"/>
      <c r="H409" s="81"/>
      <c r="I409" s="46"/>
      <c r="J409" s="222"/>
      <c r="K409" s="222"/>
      <c r="L409" s="257"/>
      <c r="M409" s="46"/>
      <c r="N409" s="172"/>
      <c r="O409" s="172"/>
      <c r="P409" s="81"/>
      <c r="Q409" s="81"/>
      <c r="R409" s="246"/>
      <c r="S409" s="246"/>
      <c r="X409" s="56"/>
      <c r="Y409" s="272"/>
      <c r="Z409" s="434"/>
      <c r="AA409" s="273"/>
      <c r="AB409" s="287"/>
      <c r="AC409" s="419"/>
      <c r="AD409" s="419"/>
      <c r="AE409" s="419"/>
      <c r="AF409" s="419"/>
      <c r="AG409" s="406"/>
      <c r="AH409" s="269"/>
      <c r="AJ409" s="12"/>
      <c r="AK409" s="12"/>
      <c r="AR409" s="400"/>
      <c r="AS409" s="400"/>
    </row>
    <row r="410" spans="1:45" ht="15" hidden="1" customHeight="1" x14ac:dyDescent="0.25">
      <c r="A410" s="147"/>
      <c r="B410" s="184"/>
      <c r="C410" s="81"/>
      <c r="D410" s="81"/>
      <c r="E410" s="46"/>
      <c r="F410" s="81"/>
      <c r="G410" s="208"/>
      <c r="H410" s="81"/>
      <c r="I410" s="46"/>
      <c r="J410" s="222"/>
      <c r="K410" s="222"/>
      <c r="L410" s="257"/>
      <c r="M410" s="46"/>
      <c r="N410" s="172"/>
      <c r="O410" s="172"/>
      <c r="P410" s="81"/>
      <c r="Q410" s="81"/>
      <c r="R410" s="246"/>
      <c r="S410" s="246"/>
      <c r="X410" s="56"/>
      <c r="Y410" s="272"/>
      <c r="Z410" s="434"/>
      <c r="AA410" s="273"/>
      <c r="AB410" s="287"/>
      <c r="AC410" s="419"/>
      <c r="AD410" s="419"/>
      <c r="AE410" s="419"/>
      <c r="AF410" s="419"/>
      <c r="AG410" s="406"/>
      <c r="AH410" s="269"/>
      <c r="AJ410" s="12"/>
      <c r="AK410" s="12"/>
      <c r="AR410" s="400"/>
      <c r="AS410" s="400"/>
    </row>
    <row r="411" spans="1:45" ht="15" customHeight="1" x14ac:dyDescent="0.25">
      <c r="A411" s="147"/>
      <c r="B411" s="184"/>
      <c r="C411" s="22" t="s">
        <v>198</v>
      </c>
      <c r="D411" s="92" t="s">
        <v>316</v>
      </c>
      <c r="E411" s="46">
        <v>199</v>
      </c>
      <c r="F411" s="49"/>
      <c r="G411" s="81"/>
      <c r="I411" s="46">
        <v>199</v>
      </c>
      <c r="J411" s="223"/>
      <c r="K411" s="223"/>
      <c r="L411" s="257"/>
      <c r="M411" s="46"/>
      <c r="N411" s="24"/>
      <c r="O411" s="172"/>
      <c r="P411" s="32"/>
      <c r="R411" s="246"/>
      <c r="S411" s="246"/>
      <c r="X411" s="56">
        <v>199</v>
      </c>
      <c r="Y411" s="272"/>
      <c r="Z411" s="434">
        <v>1</v>
      </c>
      <c r="AA411" s="273"/>
      <c r="AB411" s="275">
        <f>F411*Z411</f>
        <v>0</v>
      </c>
      <c r="AC411" s="419"/>
      <c r="AD411" s="419"/>
      <c r="AE411" s="419"/>
      <c r="AF411" s="419"/>
      <c r="AG411" s="406"/>
      <c r="AH411" s="269"/>
      <c r="AJ411" s="12"/>
      <c r="AK411" s="12"/>
      <c r="AR411" s="400"/>
      <c r="AS411" s="400"/>
    </row>
    <row r="412" spans="1:45" ht="15" customHeight="1" x14ac:dyDescent="0.25">
      <c r="A412" s="147"/>
      <c r="B412" s="184"/>
      <c r="C412" s="22" t="s">
        <v>199</v>
      </c>
      <c r="D412" s="94"/>
      <c r="E412" s="46"/>
      <c r="F412" s="123"/>
      <c r="G412" s="24"/>
      <c r="I412" s="46"/>
      <c r="J412" s="223"/>
      <c r="K412" s="223"/>
      <c r="L412" s="257"/>
      <c r="M412" s="46"/>
      <c r="N412" s="24"/>
      <c r="O412" s="172"/>
      <c r="P412" s="32"/>
      <c r="R412" s="246"/>
      <c r="S412" s="246"/>
      <c r="X412" s="56"/>
      <c r="Y412" s="272"/>
      <c r="Z412" s="441"/>
      <c r="AA412" s="273"/>
      <c r="AB412" s="289"/>
      <c r="AC412" s="419"/>
      <c r="AD412" s="419"/>
      <c r="AE412" s="419"/>
      <c r="AF412" s="419"/>
      <c r="AG412" s="406"/>
      <c r="AH412" s="269"/>
      <c r="AJ412" s="12"/>
      <c r="AK412" s="12"/>
      <c r="AR412" s="400"/>
      <c r="AS412" s="400"/>
    </row>
    <row r="413" spans="1:45" ht="15" customHeight="1" x14ac:dyDescent="0.25">
      <c r="A413" s="147"/>
      <c r="B413" s="184"/>
      <c r="C413" s="141" t="s">
        <v>94</v>
      </c>
      <c r="D413" s="92" t="s">
        <v>350</v>
      </c>
      <c r="E413" s="46">
        <v>200</v>
      </c>
      <c r="F413" s="49"/>
      <c r="G413" s="209" t="str">
        <f>IF(F413&gt;=0,"","ERROR")</f>
        <v/>
      </c>
      <c r="I413" s="46">
        <v>200</v>
      </c>
      <c r="J413" s="223"/>
      <c r="K413" s="223"/>
      <c r="L413" s="257"/>
      <c r="M413" s="46"/>
      <c r="N413" s="24"/>
      <c r="O413" s="172"/>
      <c r="P413" s="32"/>
      <c r="R413" s="246"/>
      <c r="S413" s="246"/>
      <c r="X413" s="56">
        <v>200</v>
      </c>
      <c r="Y413" s="272"/>
      <c r="Z413" s="367">
        <v>0</v>
      </c>
      <c r="AA413" s="273"/>
      <c r="AB413" s="275">
        <f>F413*Z413</f>
        <v>0</v>
      </c>
      <c r="AC413" s="419"/>
      <c r="AD413" s="419"/>
      <c r="AE413" s="419"/>
      <c r="AF413" s="419"/>
      <c r="AG413" s="406"/>
      <c r="AH413" s="269"/>
      <c r="AJ413" s="12"/>
      <c r="AK413" s="12"/>
      <c r="AR413" s="400"/>
      <c r="AS413" s="400"/>
    </row>
    <row r="414" spans="1:45" ht="15" hidden="1" customHeight="1" x14ac:dyDescent="0.25">
      <c r="A414" s="147"/>
      <c r="B414" s="184"/>
      <c r="C414" s="81"/>
      <c r="D414" s="81"/>
      <c r="E414" s="46"/>
      <c r="F414" s="81"/>
      <c r="G414" s="208"/>
      <c r="H414" s="81"/>
      <c r="I414" s="46"/>
      <c r="J414" s="222"/>
      <c r="K414" s="222"/>
      <c r="L414" s="257"/>
      <c r="M414" s="46"/>
      <c r="N414" s="172"/>
      <c r="O414" s="172"/>
      <c r="P414" s="81"/>
      <c r="R414" s="246"/>
      <c r="S414" s="246"/>
      <c r="X414" s="56"/>
      <c r="Y414" s="272"/>
      <c r="Z414" s="363"/>
      <c r="AA414" s="273"/>
      <c r="AB414" s="287"/>
      <c r="AC414" s="419"/>
      <c r="AD414" s="419"/>
      <c r="AE414" s="419"/>
      <c r="AF414" s="419"/>
      <c r="AG414" s="406"/>
      <c r="AH414" s="269"/>
      <c r="AJ414" s="12"/>
      <c r="AK414" s="12"/>
      <c r="AR414" s="400"/>
      <c r="AS414" s="400"/>
    </row>
    <row r="415" spans="1:45" s="28" customFormat="1" ht="15" customHeight="1" x14ac:dyDescent="0.25">
      <c r="A415" s="147"/>
      <c r="B415" s="184"/>
      <c r="C415" s="86" t="s">
        <v>148</v>
      </c>
      <c r="D415" s="94"/>
      <c r="E415" s="46">
        <v>559</v>
      </c>
      <c r="F415" s="49"/>
      <c r="G415" s="209" t="str">
        <f>IF(AND(F415&lt;=F413,F415&gt;=0),"","ERROR")</f>
        <v/>
      </c>
      <c r="I415" s="46">
        <v>559</v>
      </c>
      <c r="J415" s="223"/>
      <c r="K415" s="223"/>
      <c r="L415" s="257"/>
      <c r="M415" s="46"/>
      <c r="N415" s="24"/>
      <c r="O415" s="172"/>
      <c r="P415" s="32"/>
      <c r="R415" s="246"/>
      <c r="S415" s="246"/>
      <c r="T415" s="401"/>
      <c r="X415" s="56">
        <v>559</v>
      </c>
      <c r="Y415" s="272"/>
      <c r="Z415" s="358"/>
      <c r="AA415" s="184"/>
      <c r="AB415" s="277"/>
      <c r="AC415" s="406"/>
      <c r="AD415" s="406"/>
      <c r="AE415" s="406"/>
      <c r="AF415" s="406"/>
      <c r="AG415" s="406"/>
      <c r="AH415" s="407"/>
      <c r="AI415" s="407"/>
      <c r="AJ415" s="420"/>
      <c r="AK415" s="420"/>
      <c r="AL415" s="420"/>
      <c r="AM415" s="418"/>
      <c r="AN415" s="418"/>
      <c r="AO415" s="418"/>
      <c r="AR415" s="400"/>
      <c r="AS415" s="400"/>
    </row>
    <row r="416" spans="1:45" s="28" customFormat="1" ht="15" hidden="1" customHeight="1" x14ac:dyDescent="0.25">
      <c r="A416" s="147"/>
      <c r="B416" s="184"/>
      <c r="C416" s="81"/>
      <c r="D416" s="81"/>
      <c r="E416" s="46"/>
      <c r="F416" s="81"/>
      <c r="G416" s="208"/>
      <c r="H416" s="81"/>
      <c r="I416" s="46"/>
      <c r="J416" s="222"/>
      <c r="K416" s="222"/>
      <c r="L416" s="257"/>
      <c r="M416" s="46"/>
      <c r="N416" s="172"/>
      <c r="O416" s="172"/>
      <c r="P416" s="81"/>
      <c r="Q416" s="81"/>
      <c r="R416" s="246"/>
      <c r="S416" s="246"/>
      <c r="T416" s="401"/>
      <c r="X416" s="56"/>
      <c r="Y416" s="272"/>
      <c r="Z416" s="440"/>
      <c r="AA416" s="184"/>
      <c r="AB416" s="288"/>
      <c r="AC416" s="406"/>
      <c r="AD416" s="406"/>
      <c r="AE416" s="406"/>
      <c r="AF416" s="406"/>
      <c r="AG416" s="406"/>
      <c r="AH416" s="407"/>
      <c r="AI416" s="407"/>
      <c r="AJ416" s="420"/>
      <c r="AK416" s="420"/>
      <c r="AL416" s="420"/>
      <c r="AM416" s="418"/>
      <c r="AN416" s="418"/>
      <c r="AO416" s="418"/>
      <c r="AR416" s="400"/>
      <c r="AS416" s="400"/>
    </row>
    <row r="417" spans="1:45" s="28" customFormat="1" ht="15" hidden="1" customHeight="1" x14ac:dyDescent="0.25">
      <c r="A417" s="147"/>
      <c r="B417" s="184"/>
      <c r="C417" s="81"/>
      <c r="D417" s="81"/>
      <c r="E417" s="46"/>
      <c r="F417" s="81"/>
      <c r="G417" s="208"/>
      <c r="H417" s="81"/>
      <c r="I417" s="46"/>
      <c r="J417" s="222"/>
      <c r="K417" s="222"/>
      <c r="L417" s="257"/>
      <c r="M417" s="46"/>
      <c r="N417" s="172"/>
      <c r="O417" s="172"/>
      <c r="P417" s="81"/>
      <c r="Q417" s="81"/>
      <c r="R417" s="246"/>
      <c r="S417" s="246"/>
      <c r="T417" s="401"/>
      <c r="X417" s="56"/>
      <c r="Y417" s="272"/>
      <c r="Z417" s="440"/>
      <c r="AA417" s="184"/>
      <c r="AB417" s="288"/>
      <c r="AC417" s="406"/>
      <c r="AD417" s="406"/>
      <c r="AE417" s="406"/>
      <c r="AF417" s="406"/>
      <c r="AG417" s="406"/>
      <c r="AH417" s="407"/>
      <c r="AI417" s="407"/>
      <c r="AJ417" s="420"/>
      <c r="AK417" s="420"/>
      <c r="AL417" s="420"/>
      <c r="AM417" s="418"/>
      <c r="AN417" s="418"/>
      <c r="AO417" s="418"/>
      <c r="AR417" s="400"/>
      <c r="AS417" s="400"/>
    </row>
    <row r="418" spans="1:45" ht="15" customHeight="1" x14ac:dyDescent="0.25">
      <c r="A418" s="147"/>
      <c r="B418" s="184"/>
      <c r="C418" s="141" t="s">
        <v>95</v>
      </c>
      <c r="D418" s="92" t="s">
        <v>350</v>
      </c>
      <c r="E418" s="46">
        <v>201</v>
      </c>
      <c r="F418" s="49"/>
      <c r="G418" s="209" t="str">
        <f>IF(F418&gt;=0,"","ERROR")</f>
        <v/>
      </c>
      <c r="I418" s="46">
        <v>201</v>
      </c>
      <c r="J418" s="223"/>
      <c r="K418" s="223"/>
      <c r="L418" s="257"/>
      <c r="M418" s="46"/>
      <c r="N418" s="24"/>
      <c r="O418" s="172"/>
      <c r="P418" s="32"/>
      <c r="R418" s="246"/>
      <c r="S418" s="246"/>
      <c r="X418" s="56">
        <v>201</v>
      </c>
      <c r="Y418" s="272"/>
      <c r="Z418" s="367">
        <v>0</v>
      </c>
      <c r="AA418" s="273"/>
      <c r="AB418" s="275">
        <f>F418*Z418</f>
        <v>0</v>
      </c>
      <c r="AC418" s="419"/>
      <c r="AD418" s="419"/>
      <c r="AE418" s="419"/>
      <c r="AF418" s="419"/>
      <c r="AG418" s="406"/>
      <c r="AH418" s="269"/>
      <c r="AJ418" s="12"/>
      <c r="AK418" s="12"/>
      <c r="AR418" s="400"/>
      <c r="AS418" s="400"/>
    </row>
    <row r="419" spans="1:45" ht="15" customHeight="1" x14ac:dyDescent="0.25">
      <c r="A419" s="147"/>
      <c r="B419" s="184"/>
      <c r="C419" s="141" t="s">
        <v>96</v>
      </c>
      <c r="D419" s="92" t="s">
        <v>316</v>
      </c>
      <c r="E419" s="46">
        <v>202</v>
      </c>
      <c r="F419" s="49"/>
      <c r="G419" s="209" t="str">
        <f>IF(F419&gt;=0,"","ERROR")</f>
        <v/>
      </c>
      <c r="I419" s="46">
        <v>202</v>
      </c>
      <c r="J419" s="223"/>
      <c r="K419" s="223"/>
      <c r="L419" s="257"/>
      <c r="M419" s="46"/>
      <c r="N419" s="24"/>
      <c r="O419" s="172"/>
      <c r="P419" s="32"/>
      <c r="R419" s="246"/>
      <c r="S419" s="246"/>
      <c r="X419" s="56">
        <v>202</v>
      </c>
      <c r="Y419" s="272"/>
      <c r="Z419" s="434">
        <v>1</v>
      </c>
      <c r="AA419" s="273"/>
      <c r="AB419" s="275">
        <f>F419*Z419</f>
        <v>0</v>
      </c>
      <c r="AC419" s="419"/>
      <c r="AD419" s="419"/>
      <c r="AE419" s="419"/>
      <c r="AF419" s="419"/>
      <c r="AG419" s="406"/>
      <c r="AH419" s="269"/>
      <c r="AJ419" s="12"/>
      <c r="AK419" s="12"/>
      <c r="AR419" s="400"/>
      <c r="AS419" s="400"/>
    </row>
    <row r="420" spans="1:45" ht="15" hidden="1" customHeight="1" x14ac:dyDescent="0.25">
      <c r="A420" s="147"/>
      <c r="B420" s="184"/>
      <c r="C420" s="81"/>
      <c r="D420" s="81"/>
      <c r="E420" s="46"/>
      <c r="F420" s="81"/>
      <c r="G420" s="208"/>
      <c r="H420" s="81"/>
      <c r="I420" s="46"/>
      <c r="J420" s="222"/>
      <c r="K420" s="222"/>
      <c r="L420" s="257"/>
      <c r="M420" s="46"/>
      <c r="N420" s="172"/>
      <c r="O420" s="172"/>
      <c r="P420" s="81"/>
      <c r="Q420" s="81"/>
      <c r="R420" s="246"/>
      <c r="S420" s="246"/>
      <c r="X420" s="56"/>
      <c r="Y420" s="272"/>
      <c r="Z420" s="363"/>
      <c r="AA420" s="273"/>
      <c r="AB420" s="287"/>
      <c r="AC420" s="419"/>
      <c r="AD420" s="419"/>
      <c r="AE420" s="419"/>
      <c r="AF420" s="419"/>
      <c r="AG420" s="406"/>
      <c r="AH420" s="269"/>
      <c r="AJ420" s="12"/>
      <c r="AK420" s="12"/>
      <c r="AR420" s="400"/>
      <c r="AS420" s="400"/>
    </row>
    <row r="421" spans="1:45" s="28" customFormat="1" ht="15" customHeight="1" x14ac:dyDescent="0.25">
      <c r="A421" s="147"/>
      <c r="B421" s="184"/>
      <c r="C421" s="86" t="s">
        <v>148</v>
      </c>
      <c r="D421" s="94"/>
      <c r="E421" s="46">
        <v>561</v>
      </c>
      <c r="F421" s="49"/>
      <c r="G421" s="209" t="str">
        <f>IF(AND(F421&lt;=F419,F421&gt;=0),"","ERROR")</f>
        <v/>
      </c>
      <c r="I421" s="46">
        <v>561</v>
      </c>
      <c r="J421" s="223"/>
      <c r="K421" s="223"/>
      <c r="L421" s="257"/>
      <c r="M421" s="46"/>
      <c r="N421" s="24"/>
      <c r="O421" s="172"/>
      <c r="P421" s="32"/>
      <c r="R421" s="246"/>
      <c r="S421" s="246"/>
      <c r="T421" s="401"/>
      <c r="X421" s="56">
        <v>561</v>
      </c>
      <c r="Y421" s="272"/>
      <c r="Z421" s="358"/>
      <c r="AA421" s="184"/>
      <c r="AB421" s="277"/>
      <c r="AC421" s="406"/>
      <c r="AD421" s="406"/>
      <c r="AE421" s="406"/>
      <c r="AF421" s="406"/>
      <c r="AG421" s="406"/>
      <c r="AH421" s="407"/>
      <c r="AI421" s="407"/>
      <c r="AJ421" s="420"/>
      <c r="AK421" s="420"/>
      <c r="AL421" s="420"/>
      <c r="AM421" s="418"/>
      <c r="AN421" s="418"/>
      <c r="AO421" s="418"/>
      <c r="AR421" s="400"/>
      <c r="AS421" s="400"/>
    </row>
    <row r="422" spans="1:45" s="28" customFormat="1" ht="15" hidden="1" customHeight="1" x14ac:dyDescent="0.25">
      <c r="A422" s="147"/>
      <c r="B422" s="184"/>
      <c r="C422" s="81"/>
      <c r="D422" s="81"/>
      <c r="E422" s="46"/>
      <c r="F422" s="81"/>
      <c r="G422" s="208"/>
      <c r="H422" s="81"/>
      <c r="I422" s="46"/>
      <c r="J422" s="222"/>
      <c r="K422" s="222"/>
      <c r="L422" s="257"/>
      <c r="M422" s="46"/>
      <c r="N422" s="172"/>
      <c r="O422" s="172"/>
      <c r="P422" s="81"/>
      <c r="Q422" s="81"/>
      <c r="R422" s="246"/>
      <c r="S422" s="246"/>
      <c r="T422" s="401"/>
      <c r="X422" s="56"/>
      <c r="Y422" s="272"/>
      <c r="Z422" s="440"/>
      <c r="AA422" s="184"/>
      <c r="AB422" s="288"/>
      <c r="AC422" s="406"/>
      <c r="AD422" s="406"/>
      <c r="AE422" s="406"/>
      <c r="AF422" s="406"/>
      <c r="AG422" s="406"/>
      <c r="AH422" s="407"/>
      <c r="AI422" s="407"/>
      <c r="AJ422" s="420"/>
      <c r="AK422" s="420"/>
      <c r="AL422" s="420"/>
      <c r="AM422" s="418"/>
      <c r="AN422" s="418"/>
      <c r="AO422" s="418"/>
      <c r="AR422" s="400"/>
      <c r="AS422" s="400"/>
    </row>
    <row r="423" spans="1:45" s="28" customFormat="1" ht="15" hidden="1" customHeight="1" x14ac:dyDescent="0.25">
      <c r="A423" s="147"/>
      <c r="B423" s="184"/>
      <c r="C423" s="81"/>
      <c r="D423" s="81"/>
      <c r="E423" s="46"/>
      <c r="F423" s="81"/>
      <c r="G423" s="208"/>
      <c r="H423" s="81"/>
      <c r="I423" s="46"/>
      <c r="J423" s="222"/>
      <c r="K423" s="222"/>
      <c r="L423" s="257"/>
      <c r="M423" s="46"/>
      <c r="N423" s="172"/>
      <c r="O423" s="172"/>
      <c r="P423" s="81"/>
      <c r="Q423" s="81"/>
      <c r="R423" s="246"/>
      <c r="S423" s="246"/>
      <c r="T423" s="401"/>
      <c r="X423" s="56"/>
      <c r="Y423" s="272"/>
      <c r="Z423" s="440"/>
      <c r="AA423" s="184"/>
      <c r="AB423" s="288"/>
      <c r="AC423" s="406"/>
      <c r="AD423" s="406"/>
      <c r="AE423" s="406"/>
      <c r="AF423" s="406"/>
      <c r="AG423" s="406"/>
      <c r="AH423" s="407"/>
      <c r="AI423" s="407"/>
      <c r="AJ423" s="420"/>
      <c r="AK423" s="420"/>
      <c r="AL423" s="420"/>
      <c r="AM423" s="418"/>
      <c r="AN423" s="418"/>
      <c r="AO423" s="418"/>
      <c r="AR423" s="400"/>
      <c r="AS423" s="400"/>
    </row>
    <row r="424" spans="1:45" ht="15" customHeight="1" x14ac:dyDescent="0.25">
      <c r="A424" s="147"/>
      <c r="B424" s="184"/>
      <c r="C424" s="22" t="s">
        <v>200</v>
      </c>
      <c r="D424" s="92" t="s">
        <v>315</v>
      </c>
      <c r="E424" s="46">
        <v>203</v>
      </c>
      <c r="F424" s="49"/>
      <c r="G424" s="81"/>
      <c r="I424" s="46">
        <v>203</v>
      </c>
      <c r="J424" s="223"/>
      <c r="K424" s="223"/>
      <c r="L424" s="257"/>
      <c r="M424" s="46"/>
      <c r="N424" s="24"/>
      <c r="O424" s="172"/>
      <c r="P424" s="32"/>
      <c r="R424" s="246"/>
      <c r="S424" s="246"/>
      <c r="X424" s="56">
        <v>203</v>
      </c>
      <c r="Y424" s="272"/>
      <c r="Z424" s="434">
        <v>0.5</v>
      </c>
      <c r="AA424" s="273"/>
      <c r="AB424" s="275">
        <f>F424*Z424</f>
        <v>0</v>
      </c>
      <c r="AC424" s="419"/>
      <c r="AD424" s="419"/>
      <c r="AE424" s="419"/>
      <c r="AF424" s="419"/>
      <c r="AG424" s="406"/>
      <c r="AH424" s="269"/>
      <c r="AJ424" s="12"/>
      <c r="AK424" s="12"/>
      <c r="AR424" s="400"/>
      <c r="AS424" s="400"/>
    </row>
    <row r="425" spans="1:45" ht="15" hidden="1" customHeight="1" x14ac:dyDescent="0.25">
      <c r="A425" s="147"/>
      <c r="B425" s="184"/>
      <c r="C425" s="81"/>
      <c r="D425" s="81"/>
      <c r="E425" s="46"/>
      <c r="F425" s="81"/>
      <c r="G425" s="208"/>
      <c r="H425" s="81"/>
      <c r="I425" s="46"/>
      <c r="J425" s="222"/>
      <c r="K425" s="222"/>
      <c r="L425" s="257"/>
      <c r="M425" s="46"/>
      <c r="N425" s="172"/>
      <c r="O425" s="172"/>
      <c r="P425" s="81"/>
      <c r="Q425" s="81"/>
      <c r="R425" s="246"/>
      <c r="S425" s="246"/>
      <c r="T425" s="399"/>
      <c r="X425" s="56"/>
      <c r="Y425" s="272"/>
      <c r="Z425" s="359"/>
      <c r="AA425" s="273"/>
      <c r="AB425" s="287"/>
      <c r="AC425" s="419"/>
      <c r="AD425" s="419"/>
      <c r="AE425" s="419"/>
      <c r="AF425" s="419"/>
      <c r="AG425" s="406"/>
      <c r="AH425" s="269"/>
      <c r="AJ425" s="12"/>
      <c r="AK425" s="12"/>
      <c r="AR425" s="400"/>
      <c r="AS425" s="400"/>
    </row>
    <row r="426" spans="1:45" ht="15" hidden="1" customHeight="1" x14ac:dyDescent="0.25">
      <c r="A426" s="147"/>
      <c r="B426" s="184"/>
      <c r="C426" s="81"/>
      <c r="D426" s="81"/>
      <c r="E426" s="46"/>
      <c r="F426" s="81"/>
      <c r="G426" s="208"/>
      <c r="H426" s="81"/>
      <c r="I426" s="46"/>
      <c r="J426" s="222"/>
      <c r="K426" s="222"/>
      <c r="L426" s="257"/>
      <c r="M426" s="46"/>
      <c r="N426" s="172"/>
      <c r="O426" s="172"/>
      <c r="P426" s="81"/>
      <c r="Q426" s="81"/>
      <c r="R426" s="246"/>
      <c r="S426" s="246"/>
      <c r="T426" s="399"/>
      <c r="X426" s="56"/>
      <c r="Y426" s="272"/>
      <c r="Z426" s="359"/>
      <c r="AA426" s="273"/>
      <c r="AB426" s="287"/>
      <c r="AC426" s="419"/>
      <c r="AD426" s="419"/>
      <c r="AE426" s="419"/>
      <c r="AF426" s="419"/>
      <c r="AG426" s="406"/>
      <c r="AH426" s="269"/>
      <c r="AJ426" s="12"/>
      <c r="AK426" s="12"/>
      <c r="AR426" s="400"/>
      <c r="AS426" s="400"/>
    </row>
    <row r="427" spans="1:45" ht="15" hidden="1" customHeight="1" x14ac:dyDescent="0.25">
      <c r="A427" s="147"/>
      <c r="B427" s="184"/>
      <c r="C427" s="81"/>
      <c r="D427" s="81"/>
      <c r="E427" s="46"/>
      <c r="F427" s="81"/>
      <c r="G427" s="208"/>
      <c r="H427" s="81"/>
      <c r="I427" s="46"/>
      <c r="J427" s="222"/>
      <c r="K427" s="222"/>
      <c r="L427" s="257"/>
      <c r="M427" s="46"/>
      <c r="N427" s="172"/>
      <c r="O427" s="172"/>
      <c r="P427" s="81"/>
      <c r="Q427" s="81"/>
      <c r="R427" s="246"/>
      <c r="S427" s="246"/>
      <c r="T427" s="399"/>
      <c r="X427" s="56"/>
      <c r="Y427" s="272"/>
      <c r="Z427" s="359"/>
      <c r="AA427" s="273"/>
      <c r="AB427" s="287"/>
      <c r="AC427" s="419"/>
      <c r="AD427" s="419"/>
      <c r="AE427" s="419"/>
      <c r="AF427" s="419"/>
      <c r="AG427" s="406"/>
      <c r="AH427" s="269"/>
      <c r="AJ427" s="12"/>
      <c r="AK427" s="12"/>
      <c r="AR427" s="400"/>
      <c r="AS427" s="400"/>
    </row>
    <row r="428" spans="1:45" ht="15" customHeight="1" x14ac:dyDescent="0.25">
      <c r="A428" s="186"/>
      <c r="B428" s="32"/>
      <c r="C428" s="141" t="s">
        <v>134</v>
      </c>
      <c r="D428" s="94"/>
      <c r="E428" s="46">
        <v>204</v>
      </c>
      <c r="F428" s="49"/>
      <c r="G428" s="209" t="str">
        <f>IF(AND(F428&lt;=F424,F428&gt;=0),"","ERROR")</f>
        <v/>
      </c>
      <c r="I428" s="46">
        <v>204</v>
      </c>
      <c r="J428" s="223"/>
      <c r="K428" s="223"/>
      <c r="L428" s="257"/>
      <c r="M428" s="46"/>
      <c r="N428" s="24"/>
      <c r="O428" s="172"/>
      <c r="P428" s="32"/>
      <c r="R428" s="246"/>
      <c r="S428" s="246"/>
      <c r="X428" s="56">
        <v>204</v>
      </c>
      <c r="Y428" s="272"/>
      <c r="Z428" s="358"/>
      <c r="AA428" s="273"/>
      <c r="AB428" s="277"/>
      <c r="AC428" s="419"/>
      <c r="AD428" s="419"/>
      <c r="AE428" s="419"/>
      <c r="AF428" s="419"/>
      <c r="AG428" s="406"/>
      <c r="AH428" s="269"/>
      <c r="AJ428" s="12"/>
      <c r="AK428" s="12"/>
      <c r="AR428" s="400"/>
      <c r="AS428" s="400"/>
    </row>
    <row r="429" spans="1:45" ht="15" customHeight="1" thickBot="1" x14ac:dyDescent="0.3">
      <c r="A429" s="147"/>
      <c r="B429" s="184"/>
      <c r="C429" s="45" t="s">
        <v>97</v>
      </c>
      <c r="D429" s="94"/>
      <c r="E429" s="54">
        <v>205</v>
      </c>
      <c r="F429" s="49"/>
      <c r="G429" s="24"/>
      <c r="I429" s="46">
        <v>205</v>
      </c>
      <c r="J429" s="237"/>
      <c r="K429" s="237"/>
      <c r="L429" s="257"/>
      <c r="M429" s="46"/>
      <c r="N429" s="24"/>
      <c r="O429" s="172"/>
      <c r="P429" s="53" t="str">
        <f>IF(ABS(F429-SUM(F404:F411,F413,F418:F419,F424))&gt;0.5,"ERROR","")</f>
        <v/>
      </c>
      <c r="R429" s="246"/>
      <c r="S429" s="246"/>
      <c r="X429" s="56">
        <v>205</v>
      </c>
      <c r="Y429" s="272"/>
      <c r="Z429" s="358"/>
      <c r="AA429" s="273"/>
      <c r="AB429" s="305">
        <f>SUM(AB404:AB428)</f>
        <v>0</v>
      </c>
      <c r="AC429" s="419"/>
      <c r="AD429" s="419"/>
      <c r="AE429" s="419"/>
      <c r="AF429" s="419"/>
      <c r="AG429" s="406"/>
      <c r="AH429" s="269"/>
      <c r="AJ429" s="12"/>
      <c r="AK429" s="12"/>
      <c r="AR429" s="400"/>
      <c r="AS429" s="400"/>
    </row>
    <row r="430" spans="1:45" ht="30" customHeight="1" thickTop="1" x14ac:dyDescent="0.35">
      <c r="A430" s="147"/>
      <c r="C430" s="4"/>
      <c r="D430" s="101"/>
      <c r="E430" s="101"/>
      <c r="F430" s="5"/>
      <c r="G430" s="24"/>
      <c r="H430" s="1"/>
      <c r="I430" s="46"/>
      <c r="J430" s="218"/>
      <c r="K430" s="218"/>
      <c r="L430" s="257"/>
      <c r="M430" s="46"/>
      <c r="N430" s="109"/>
      <c r="O430" s="172"/>
      <c r="P430" s="70"/>
      <c r="R430" s="246"/>
      <c r="S430" s="246"/>
      <c r="X430" s="56"/>
      <c r="Y430" s="272"/>
      <c r="Z430" s="363"/>
      <c r="AA430" s="273"/>
      <c r="AB430" s="287"/>
      <c r="AC430" s="419"/>
      <c r="AD430" s="419"/>
      <c r="AE430" s="419"/>
      <c r="AF430" s="419"/>
      <c r="AG430" s="406"/>
      <c r="AH430" s="269"/>
      <c r="AJ430" s="12"/>
      <c r="AK430" s="12"/>
      <c r="AR430" s="400"/>
      <c r="AS430" s="400"/>
    </row>
    <row r="431" spans="1:45" ht="30" customHeight="1" x14ac:dyDescent="0.25">
      <c r="A431" s="147"/>
      <c r="B431" s="465" t="s">
        <v>98</v>
      </c>
      <c r="C431" s="466"/>
      <c r="D431" s="469" t="s">
        <v>209</v>
      </c>
      <c r="E431" s="103"/>
      <c r="F431" s="462" t="s">
        <v>46</v>
      </c>
      <c r="G431" s="459" t="s">
        <v>113</v>
      </c>
      <c r="I431" s="46"/>
      <c r="L431" s="257"/>
      <c r="M431" s="46"/>
      <c r="N431" s="24"/>
      <c r="O431" s="172"/>
      <c r="P431" s="32"/>
      <c r="R431" s="246"/>
      <c r="S431" s="246"/>
      <c r="X431" s="56"/>
      <c r="Y431" s="272"/>
      <c r="Z431" s="363"/>
      <c r="AA431" s="273"/>
      <c r="AB431" s="287"/>
      <c r="AC431" s="419"/>
      <c r="AD431" s="419"/>
      <c r="AE431" s="419"/>
      <c r="AF431" s="419"/>
      <c r="AG431" s="406"/>
      <c r="AH431" s="269"/>
      <c r="AJ431" s="12"/>
      <c r="AK431" s="12"/>
      <c r="AR431" s="400"/>
      <c r="AS431" s="400"/>
    </row>
    <row r="432" spans="1:45" ht="15" customHeight="1" x14ac:dyDescent="0.3">
      <c r="A432" s="147"/>
      <c r="B432" s="181"/>
      <c r="C432" s="155"/>
      <c r="D432" s="470"/>
      <c r="E432" s="104"/>
      <c r="F432" s="463"/>
      <c r="G432" s="460"/>
      <c r="I432" s="46"/>
      <c r="J432" s="241"/>
      <c r="K432" s="241"/>
      <c r="L432" s="257"/>
      <c r="M432" s="46"/>
      <c r="N432" s="24"/>
      <c r="O432" s="172"/>
      <c r="P432" s="32"/>
      <c r="R432" s="246"/>
      <c r="S432" s="246"/>
      <c r="X432" s="56"/>
      <c r="Y432" s="272"/>
      <c r="Z432" s="363"/>
      <c r="AA432" s="273"/>
      <c r="AB432" s="287"/>
      <c r="AC432" s="419"/>
      <c r="AD432" s="419"/>
      <c r="AE432" s="419"/>
      <c r="AF432" s="419"/>
      <c r="AG432" s="406"/>
      <c r="AH432" s="269"/>
      <c r="AJ432" s="12"/>
      <c r="AK432" s="12"/>
      <c r="AR432" s="400"/>
      <c r="AS432" s="400"/>
    </row>
    <row r="433" spans="1:45" ht="15" customHeight="1" x14ac:dyDescent="0.25">
      <c r="A433" s="147"/>
      <c r="B433" s="181"/>
      <c r="C433" s="37" t="s">
        <v>201</v>
      </c>
      <c r="D433" s="94"/>
      <c r="E433" s="55"/>
      <c r="F433" s="142"/>
      <c r="G433" s="24"/>
      <c r="I433" s="46"/>
      <c r="J433" s="223"/>
      <c r="K433" s="223"/>
      <c r="L433" s="257"/>
      <c r="M433" s="46"/>
      <c r="N433" s="24"/>
      <c r="O433" s="172"/>
      <c r="P433" s="32"/>
      <c r="R433" s="246"/>
      <c r="S433" s="246"/>
      <c r="X433" s="56"/>
      <c r="Y433" s="272"/>
      <c r="Z433" s="363"/>
      <c r="AA433" s="273"/>
      <c r="AB433" s="287"/>
      <c r="AC433" s="419"/>
      <c r="AD433" s="419"/>
      <c r="AE433" s="419"/>
      <c r="AF433" s="419"/>
      <c r="AG433" s="406"/>
      <c r="AH433" s="269"/>
      <c r="AJ433" s="12"/>
      <c r="AK433" s="12"/>
      <c r="AR433" s="400"/>
      <c r="AS433" s="400"/>
    </row>
    <row r="434" spans="1:45" ht="15" customHeight="1" x14ac:dyDescent="0.25">
      <c r="A434" s="147"/>
      <c r="B434" s="32"/>
      <c r="C434" s="22" t="s">
        <v>202</v>
      </c>
      <c r="D434" s="92" t="s">
        <v>317</v>
      </c>
      <c r="E434" s="56">
        <v>206</v>
      </c>
      <c r="F434" s="49"/>
      <c r="G434" s="81"/>
      <c r="I434" s="46">
        <v>206</v>
      </c>
      <c r="J434" s="223"/>
      <c r="K434" s="223"/>
      <c r="L434" s="257"/>
      <c r="M434" s="46"/>
      <c r="N434" s="24"/>
      <c r="O434" s="172"/>
      <c r="P434" s="32"/>
      <c r="R434" s="246"/>
      <c r="S434" s="246"/>
      <c r="X434" s="56">
        <v>206</v>
      </c>
      <c r="Y434" s="272"/>
      <c r="Z434" s="434">
        <v>1</v>
      </c>
      <c r="AA434" s="273"/>
      <c r="AB434" s="275">
        <f>F434*Z434</f>
        <v>0</v>
      </c>
      <c r="AC434" s="419"/>
      <c r="AD434" s="419"/>
      <c r="AE434" s="419"/>
      <c r="AF434" s="335"/>
      <c r="AG434" s="406"/>
      <c r="AH434" s="269"/>
      <c r="AJ434" s="12"/>
      <c r="AK434" s="12"/>
      <c r="AR434" s="400"/>
      <c r="AS434" s="400"/>
    </row>
    <row r="435" spans="1:45" ht="15" customHeight="1" x14ac:dyDescent="0.25">
      <c r="A435" s="147"/>
      <c r="B435" s="184"/>
      <c r="C435" s="22" t="s">
        <v>203</v>
      </c>
      <c r="D435" s="92" t="s">
        <v>318</v>
      </c>
      <c r="E435" s="56">
        <v>207</v>
      </c>
      <c r="F435" s="49"/>
      <c r="G435" s="209" t="str">
        <f>IF(F435&gt;=0,"","ERROR")</f>
        <v/>
      </c>
      <c r="I435" s="46">
        <v>207</v>
      </c>
      <c r="J435" s="223"/>
      <c r="K435" s="223"/>
      <c r="L435" s="257"/>
      <c r="M435" s="46"/>
      <c r="N435" s="24"/>
      <c r="O435" s="172"/>
      <c r="P435" s="32"/>
      <c r="R435" s="246"/>
      <c r="S435" s="246"/>
      <c r="X435" s="56">
        <v>207</v>
      </c>
      <c r="Y435" s="272"/>
      <c r="Z435" s="434">
        <v>1</v>
      </c>
      <c r="AA435" s="273"/>
      <c r="AB435" s="275">
        <f>F435*Z435</f>
        <v>0</v>
      </c>
      <c r="AC435" s="419"/>
      <c r="AD435" s="419"/>
      <c r="AE435" s="419"/>
      <c r="AF435" s="335"/>
      <c r="AG435" s="406"/>
      <c r="AH435" s="269"/>
      <c r="AJ435" s="12"/>
      <c r="AK435" s="12"/>
      <c r="AR435" s="400"/>
      <c r="AS435" s="400"/>
    </row>
    <row r="436" spans="1:45" ht="15" hidden="1" customHeight="1" x14ac:dyDescent="0.25">
      <c r="A436" s="147"/>
      <c r="B436" s="184"/>
      <c r="C436" s="81"/>
      <c r="D436" s="195"/>
      <c r="E436" s="46"/>
      <c r="F436" s="81"/>
      <c r="G436" s="208"/>
      <c r="H436" s="81"/>
      <c r="I436" s="46"/>
      <c r="J436" s="222"/>
      <c r="K436" s="222"/>
      <c r="L436" s="257"/>
      <c r="M436" s="46"/>
      <c r="N436" s="172"/>
      <c r="O436" s="172"/>
      <c r="P436" s="81"/>
      <c r="R436" s="246"/>
      <c r="S436" s="246"/>
      <c r="X436" s="56"/>
      <c r="Y436" s="272"/>
      <c r="Z436" s="363"/>
      <c r="AA436" s="273"/>
      <c r="AB436" s="287"/>
      <c r="AC436" s="419"/>
      <c r="AD436" s="419"/>
      <c r="AE436" s="419"/>
      <c r="AF436" s="335"/>
      <c r="AG436" s="406"/>
      <c r="AH436" s="269"/>
      <c r="AJ436" s="12"/>
      <c r="AK436" s="12"/>
      <c r="AR436" s="400"/>
      <c r="AS436" s="400"/>
    </row>
    <row r="437" spans="1:45" ht="15" hidden="1" customHeight="1" x14ac:dyDescent="0.25">
      <c r="A437" s="147"/>
      <c r="B437" s="184"/>
      <c r="C437" s="81"/>
      <c r="D437" s="196"/>
      <c r="E437" s="46"/>
      <c r="F437" s="81"/>
      <c r="G437" s="208"/>
      <c r="H437" s="81"/>
      <c r="I437" s="46"/>
      <c r="J437" s="222"/>
      <c r="K437" s="222"/>
      <c r="L437" s="257"/>
      <c r="M437" s="46"/>
      <c r="N437" s="172"/>
      <c r="O437" s="172"/>
      <c r="P437" s="81"/>
      <c r="R437" s="246"/>
      <c r="S437" s="246"/>
      <c r="X437" s="56"/>
      <c r="Y437" s="272"/>
      <c r="Z437" s="363"/>
      <c r="AA437" s="273"/>
      <c r="AB437" s="287"/>
      <c r="AC437" s="419"/>
      <c r="AD437" s="419"/>
      <c r="AE437" s="419"/>
      <c r="AF437" s="335"/>
      <c r="AG437" s="406"/>
      <c r="AH437" s="269"/>
      <c r="AJ437" s="12"/>
      <c r="AK437" s="12"/>
      <c r="AR437" s="400"/>
      <c r="AS437" s="400"/>
    </row>
    <row r="438" spans="1:45" ht="15" customHeight="1" x14ac:dyDescent="0.25">
      <c r="A438" s="147"/>
      <c r="B438" s="184"/>
      <c r="C438" s="22" t="s">
        <v>204</v>
      </c>
      <c r="D438" s="92" t="s">
        <v>319</v>
      </c>
      <c r="E438" s="56">
        <v>208</v>
      </c>
      <c r="F438" s="49"/>
      <c r="G438" s="209" t="str">
        <f>IF(F438&gt;=0,"","ERROR")</f>
        <v/>
      </c>
      <c r="I438" s="46">
        <v>208</v>
      </c>
      <c r="J438" s="223"/>
      <c r="K438" s="223"/>
      <c r="L438" s="257"/>
      <c r="M438" s="46"/>
      <c r="N438" s="24"/>
      <c r="O438" s="172"/>
      <c r="P438" s="32"/>
      <c r="R438" s="246"/>
      <c r="S438" s="246"/>
      <c r="X438" s="56">
        <v>208</v>
      </c>
      <c r="Y438" s="272"/>
      <c r="Z438" s="434">
        <v>1</v>
      </c>
      <c r="AA438" s="273"/>
      <c r="AB438" s="275">
        <f>F438*Z438</f>
        <v>0</v>
      </c>
      <c r="AC438" s="419"/>
      <c r="AD438" s="419"/>
      <c r="AE438" s="419"/>
      <c r="AF438" s="335"/>
      <c r="AG438" s="406"/>
      <c r="AH438" s="269"/>
      <c r="AJ438" s="12"/>
      <c r="AK438" s="12"/>
      <c r="AR438" s="400"/>
      <c r="AS438" s="400"/>
    </row>
    <row r="439" spans="1:45" ht="15" hidden="1" customHeight="1" x14ac:dyDescent="0.25">
      <c r="A439" s="147"/>
      <c r="B439" s="184"/>
      <c r="C439" s="81"/>
      <c r="D439" s="81"/>
      <c r="E439" s="46"/>
      <c r="F439" s="81"/>
      <c r="G439" s="208"/>
      <c r="H439" s="81"/>
      <c r="I439" s="46"/>
      <c r="J439" s="222"/>
      <c r="K439" s="222"/>
      <c r="L439" s="257"/>
      <c r="M439" s="46"/>
      <c r="N439" s="172"/>
      <c r="O439" s="172"/>
      <c r="P439" s="81"/>
      <c r="R439" s="246"/>
      <c r="S439" s="246"/>
      <c r="X439" s="56"/>
      <c r="Y439" s="272"/>
      <c r="Z439" s="363"/>
      <c r="AA439" s="273"/>
      <c r="AB439" s="287"/>
      <c r="AC439" s="419"/>
      <c r="AD439" s="419"/>
      <c r="AE439" s="419"/>
      <c r="AF439" s="335"/>
      <c r="AG439" s="406"/>
      <c r="AH439" s="269"/>
      <c r="AJ439" s="12"/>
      <c r="AK439" s="12"/>
      <c r="AR439" s="400"/>
      <c r="AS439" s="400"/>
    </row>
    <row r="440" spans="1:45" ht="15" customHeight="1" x14ac:dyDescent="0.25">
      <c r="A440" s="147"/>
      <c r="B440" s="184"/>
      <c r="C440" s="163" t="s">
        <v>149</v>
      </c>
      <c r="D440" s="94"/>
      <c r="E440" s="46">
        <v>563</v>
      </c>
      <c r="F440" s="49"/>
      <c r="G440" s="209" t="str">
        <f>IF(AND(F440&lt;=F438,F440&gt;=0),"","ERROR")</f>
        <v/>
      </c>
      <c r="I440" s="46">
        <v>563</v>
      </c>
      <c r="J440" s="223"/>
      <c r="K440" s="223"/>
      <c r="L440" s="257"/>
      <c r="M440" s="46"/>
      <c r="N440" s="24"/>
      <c r="O440" s="172"/>
      <c r="P440" s="32"/>
      <c r="R440" s="246"/>
      <c r="S440" s="246"/>
      <c r="X440" s="56">
        <v>563</v>
      </c>
      <c r="Y440" s="272"/>
      <c r="Z440" s="358"/>
      <c r="AA440" s="273"/>
      <c r="AB440" s="277"/>
      <c r="AC440" s="419"/>
      <c r="AD440" s="419"/>
      <c r="AE440" s="419"/>
      <c r="AF440" s="335"/>
      <c r="AG440" s="406"/>
      <c r="AH440" s="269"/>
      <c r="AJ440" s="12"/>
      <c r="AK440" s="12"/>
      <c r="AR440" s="400"/>
      <c r="AS440" s="400"/>
    </row>
    <row r="441" spans="1:45" ht="15" hidden="1" customHeight="1" x14ac:dyDescent="0.25">
      <c r="A441" s="147"/>
      <c r="B441" s="184"/>
      <c r="C441" s="81"/>
      <c r="D441" s="81"/>
      <c r="E441" s="46"/>
      <c r="F441" s="81"/>
      <c r="G441" s="81"/>
      <c r="H441" s="81"/>
      <c r="I441" s="46"/>
      <c r="J441" s="222"/>
      <c r="K441" s="222"/>
      <c r="L441" s="257"/>
      <c r="M441" s="46"/>
      <c r="N441" s="172"/>
      <c r="O441" s="172"/>
      <c r="P441" s="81"/>
      <c r="Q441" s="81"/>
      <c r="R441" s="246"/>
      <c r="S441" s="246"/>
      <c r="X441" s="56"/>
      <c r="Y441" s="272"/>
      <c r="Z441" s="363"/>
      <c r="AA441" s="273"/>
      <c r="AB441" s="287"/>
      <c r="AC441" s="419"/>
      <c r="AD441" s="419"/>
      <c r="AE441" s="419"/>
      <c r="AF441" s="335"/>
      <c r="AG441" s="406"/>
      <c r="AH441" s="269"/>
      <c r="AJ441" s="12"/>
      <c r="AK441" s="12"/>
      <c r="AR441" s="400"/>
      <c r="AS441" s="400"/>
    </row>
    <row r="442" spans="1:45" ht="15" hidden="1" customHeight="1" x14ac:dyDescent="0.25">
      <c r="A442" s="147"/>
      <c r="B442" s="184"/>
      <c r="C442" s="81"/>
      <c r="D442" s="81"/>
      <c r="E442" s="46"/>
      <c r="F442" s="81"/>
      <c r="G442" s="81"/>
      <c r="H442" s="81"/>
      <c r="I442" s="46"/>
      <c r="J442" s="222"/>
      <c r="K442" s="222"/>
      <c r="L442" s="257"/>
      <c r="M442" s="46"/>
      <c r="N442" s="172"/>
      <c r="O442" s="172"/>
      <c r="P442" s="81"/>
      <c r="Q442" s="81"/>
      <c r="R442" s="246"/>
      <c r="S442" s="246"/>
      <c r="X442" s="56"/>
      <c r="Y442" s="272"/>
      <c r="Z442" s="363"/>
      <c r="AA442" s="273"/>
      <c r="AB442" s="287"/>
      <c r="AC442" s="419"/>
      <c r="AD442" s="419"/>
      <c r="AE442" s="419"/>
      <c r="AF442" s="335"/>
      <c r="AG442" s="406"/>
      <c r="AH442" s="269"/>
      <c r="AJ442" s="12"/>
      <c r="AK442" s="12"/>
      <c r="AR442" s="400"/>
      <c r="AS442" s="400"/>
    </row>
    <row r="443" spans="1:45" ht="15" customHeight="1" thickBot="1" x14ac:dyDescent="0.3">
      <c r="A443" s="147"/>
      <c r="B443" s="184"/>
      <c r="C443" s="45" t="s">
        <v>99</v>
      </c>
      <c r="D443" s="94"/>
      <c r="E443" s="54">
        <v>209</v>
      </c>
      <c r="F443" s="49"/>
      <c r="G443" s="24"/>
      <c r="I443" s="46">
        <v>209</v>
      </c>
      <c r="J443" s="237"/>
      <c r="K443" s="237"/>
      <c r="L443" s="257"/>
      <c r="M443" s="46"/>
      <c r="N443" s="81"/>
      <c r="O443" s="81"/>
      <c r="P443" s="53" t="str">
        <f>IF(ABS(F443-SUM(F434:F438))&gt;0.5,"ERROR","")</f>
        <v/>
      </c>
      <c r="R443" s="246"/>
      <c r="S443" s="246"/>
      <c r="X443" s="56">
        <v>209</v>
      </c>
      <c r="Y443" s="272"/>
      <c r="Z443" s="358"/>
      <c r="AA443" s="273"/>
      <c r="AB443" s="305">
        <f>SUM(AB434:AB441)</f>
        <v>0</v>
      </c>
      <c r="AC443" s="419"/>
      <c r="AD443" s="419"/>
      <c r="AE443" s="419"/>
      <c r="AF443" s="336">
        <f>SUM(AB398,AB429,AB443,AF549)</f>
        <v>0</v>
      </c>
      <c r="AG443" s="406"/>
      <c r="AH443" s="337" t="s">
        <v>432</v>
      </c>
      <c r="AJ443" s="12"/>
      <c r="AK443" s="12"/>
      <c r="AR443" s="400"/>
      <c r="AS443" s="400"/>
    </row>
    <row r="444" spans="1:45" ht="15" customHeight="1" thickTop="1" thickBot="1" x14ac:dyDescent="0.35">
      <c r="A444" s="147"/>
      <c r="B444" s="181"/>
      <c r="C444" s="164"/>
      <c r="D444" s="159"/>
      <c r="E444" s="48"/>
      <c r="F444" s="7"/>
      <c r="G444" s="81"/>
      <c r="H444" s="81"/>
      <c r="I444" s="46"/>
      <c r="J444" s="242"/>
      <c r="K444" s="242"/>
      <c r="L444" s="257"/>
      <c r="M444" s="46"/>
      <c r="N444" s="81"/>
      <c r="O444" s="81"/>
      <c r="P444" s="32"/>
      <c r="R444" s="246"/>
      <c r="S444" s="246"/>
      <c r="X444" s="56"/>
      <c r="Y444" s="272"/>
      <c r="Z444" s="363"/>
      <c r="AA444" s="273"/>
      <c r="AB444" s="287"/>
      <c r="AC444" s="419"/>
      <c r="AD444" s="419"/>
      <c r="AE444" s="419"/>
      <c r="AF444" s="338">
        <f>MIN(AF443,AF351*0.75)</f>
        <v>0</v>
      </c>
      <c r="AG444" s="406"/>
      <c r="AH444" s="334" t="s">
        <v>101</v>
      </c>
      <c r="AJ444" s="12"/>
      <c r="AK444" s="12"/>
      <c r="AR444" s="400"/>
      <c r="AS444" s="400"/>
    </row>
    <row r="445" spans="1:45" ht="15" customHeight="1" thickTop="1" x14ac:dyDescent="0.35">
      <c r="A445" s="32"/>
      <c r="B445" s="217" t="s">
        <v>102</v>
      </c>
      <c r="C445" s="30"/>
      <c r="D445" s="99"/>
      <c r="E445" s="99"/>
      <c r="F445" s="30"/>
      <c r="G445" s="30"/>
      <c r="H445" s="30"/>
      <c r="I445" s="46"/>
      <c r="L445" s="257"/>
      <c r="M445" s="46"/>
      <c r="N445" s="81"/>
      <c r="O445" s="81"/>
      <c r="P445" s="72"/>
      <c r="R445" s="246"/>
      <c r="S445" s="246"/>
      <c r="X445" s="56"/>
      <c r="Y445" s="272"/>
      <c r="Z445" s="363"/>
      <c r="AA445" s="273"/>
      <c r="AB445" s="287"/>
      <c r="AC445" s="419"/>
      <c r="AD445" s="419"/>
      <c r="AE445" s="419"/>
      <c r="AG445" s="406"/>
      <c r="AJ445" s="12"/>
      <c r="AK445" s="12"/>
      <c r="AR445" s="400"/>
      <c r="AS445" s="400"/>
    </row>
    <row r="446" spans="1:45" ht="15" customHeight="1" x14ac:dyDescent="0.3">
      <c r="A446" s="147"/>
      <c r="B446" s="214"/>
      <c r="C446" s="164"/>
      <c r="D446" s="159"/>
      <c r="E446" s="15"/>
      <c r="F446" s="16"/>
      <c r="G446" s="17"/>
      <c r="H446" s="81"/>
      <c r="I446" s="46"/>
      <c r="J446" s="242"/>
      <c r="K446" s="242"/>
      <c r="L446" s="257"/>
      <c r="M446" s="46"/>
      <c r="N446" s="81"/>
      <c r="O446" s="81"/>
      <c r="P446" s="32"/>
      <c r="R446" s="246"/>
      <c r="S446" s="246"/>
      <c r="X446" s="56"/>
      <c r="Y446" s="272"/>
      <c r="Z446" s="363"/>
      <c r="AA446" s="273"/>
      <c r="AB446" s="287"/>
      <c r="AC446" s="419"/>
      <c r="AD446" s="419"/>
      <c r="AE446" s="419"/>
      <c r="AF446" s="419"/>
      <c r="AG446" s="406"/>
      <c r="AH446" s="269"/>
      <c r="AJ446" s="12"/>
      <c r="AK446" s="12"/>
      <c r="AR446" s="400"/>
      <c r="AS446" s="400"/>
    </row>
    <row r="447" spans="1:45" ht="43.5" customHeight="1" x14ac:dyDescent="0.3">
      <c r="A447" s="147"/>
      <c r="B447" s="181"/>
      <c r="C447" s="156"/>
      <c r="D447" s="469" t="s">
        <v>209</v>
      </c>
      <c r="E447" s="103"/>
      <c r="F447" s="462" t="s">
        <v>103</v>
      </c>
      <c r="G447" s="462" t="s">
        <v>104</v>
      </c>
      <c r="H447" s="459" t="s">
        <v>113</v>
      </c>
      <c r="I447" s="46"/>
      <c r="J447" s="241"/>
      <c r="K447" s="241"/>
      <c r="L447" s="257"/>
      <c r="M447" s="46"/>
      <c r="N447" s="81"/>
      <c r="O447" s="81"/>
      <c r="P447" s="459" t="s">
        <v>113</v>
      </c>
      <c r="Q447" s="459" t="s">
        <v>113</v>
      </c>
      <c r="R447" s="461" t="s">
        <v>407</v>
      </c>
      <c r="S447" s="461" t="s">
        <v>408</v>
      </c>
      <c r="X447" s="56"/>
      <c r="Y447" s="272"/>
      <c r="Z447" s="455" t="s">
        <v>433</v>
      </c>
      <c r="AA447" s="273"/>
      <c r="AB447" s="457" t="s">
        <v>434</v>
      </c>
      <c r="AC447" s="419"/>
      <c r="AD447" s="455" t="s">
        <v>435</v>
      </c>
      <c r="AE447" s="339"/>
      <c r="AF447" s="457" t="s">
        <v>436</v>
      </c>
      <c r="AG447" s="340"/>
      <c r="AH447" s="269"/>
      <c r="AJ447" s="12"/>
      <c r="AK447" s="12"/>
      <c r="AR447" s="400"/>
      <c r="AS447" s="400"/>
    </row>
    <row r="448" spans="1:45" ht="15" customHeight="1" x14ac:dyDescent="0.3">
      <c r="A448" s="147"/>
      <c r="B448" s="184"/>
      <c r="C448" s="155"/>
      <c r="D448" s="470"/>
      <c r="E448" s="104"/>
      <c r="F448" s="463"/>
      <c r="G448" s="463"/>
      <c r="H448" s="460"/>
      <c r="I448" s="46"/>
      <c r="J448" s="241"/>
      <c r="K448" s="241"/>
      <c r="L448" s="257"/>
      <c r="M448" s="46"/>
      <c r="N448" s="31"/>
      <c r="O448" s="172"/>
      <c r="P448" s="460"/>
      <c r="Q448" s="460"/>
      <c r="R448" s="461"/>
      <c r="S448" s="461"/>
      <c r="X448" s="56"/>
      <c r="Y448" s="272"/>
      <c r="Z448" s="456"/>
      <c r="AA448" s="273"/>
      <c r="AB448" s="458"/>
      <c r="AC448" s="419"/>
      <c r="AD448" s="456"/>
      <c r="AE448" s="339"/>
      <c r="AF448" s="458"/>
      <c r="AG448" s="340"/>
      <c r="AH448" s="269"/>
      <c r="AJ448" s="12"/>
      <c r="AK448" s="12"/>
      <c r="AR448" s="400"/>
      <c r="AS448" s="400"/>
    </row>
    <row r="449" spans="1:45" ht="24.9" customHeight="1" x14ac:dyDescent="0.3">
      <c r="A449" s="147"/>
      <c r="B449" s="184"/>
      <c r="C449" s="155"/>
      <c r="D449" s="104"/>
      <c r="E449" s="105"/>
      <c r="F449" s="51" t="s">
        <v>11</v>
      </c>
      <c r="G449" s="51" t="s">
        <v>27</v>
      </c>
      <c r="H449" s="29"/>
      <c r="I449" s="46"/>
      <c r="J449" s="241"/>
      <c r="K449" s="241"/>
      <c r="L449" s="257"/>
      <c r="M449" s="46"/>
      <c r="N449" s="31"/>
      <c r="O449" s="172"/>
      <c r="P449" s="71"/>
      <c r="R449" s="246"/>
      <c r="S449" s="246"/>
      <c r="X449" s="56"/>
      <c r="Y449" s="272"/>
      <c r="Z449" s="363"/>
      <c r="AA449" s="273"/>
      <c r="AB449" s="287"/>
      <c r="AC449" s="419"/>
      <c r="AD449" s="341"/>
      <c r="AE449" s="342"/>
      <c r="AF449" s="343"/>
      <c r="AG449" s="420"/>
      <c r="AH449" s="269"/>
      <c r="AJ449" s="12"/>
      <c r="AK449" s="12"/>
      <c r="AR449" s="400"/>
      <c r="AS449" s="400"/>
    </row>
    <row r="450" spans="1:45" ht="15" customHeight="1" x14ac:dyDescent="0.3">
      <c r="A450" s="147"/>
      <c r="B450" s="181"/>
      <c r="C450" s="21" t="s">
        <v>205</v>
      </c>
      <c r="D450" s="94"/>
      <c r="E450" s="55"/>
      <c r="F450" s="143"/>
      <c r="G450" s="143"/>
      <c r="H450" s="29"/>
      <c r="I450" s="46"/>
      <c r="L450" s="257"/>
      <c r="M450" s="46"/>
      <c r="N450" s="31"/>
      <c r="O450" s="172"/>
      <c r="P450" s="73"/>
      <c r="R450" s="246"/>
      <c r="S450" s="246"/>
      <c r="X450" s="56"/>
      <c r="Y450" s="272"/>
      <c r="Z450" s="363"/>
      <c r="AA450" s="273"/>
      <c r="AB450" s="287"/>
      <c r="AC450" s="419"/>
      <c r="AD450" s="341"/>
      <c r="AE450" s="342"/>
      <c r="AF450" s="343"/>
      <c r="AG450" s="420"/>
      <c r="AH450" s="269"/>
      <c r="AJ450" s="12"/>
      <c r="AK450" s="12"/>
      <c r="AR450" s="400"/>
      <c r="AS450" s="400"/>
    </row>
    <row r="451" spans="1:45" ht="15" customHeight="1" x14ac:dyDescent="0.3">
      <c r="A451" s="147"/>
      <c r="B451" s="181"/>
      <c r="C451" s="22" t="s">
        <v>206</v>
      </c>
      <c r="D451" s="94"/>
      <c r="E451" s="46"/>
      <c r="F451" s="95"/>
      <c r="G451" s="95"/>
      <c r="H451" s="29"/>
      <c r="I451" s="46"/>
      <c r="J451" s="223"/>
      <c r="K451" s="223"/>
      <c r="L451" s="257"/>
      <c r="M451" s="46"/>
      <c r="N451" s="31"/>
      <c r="O451" s="172"/>
      <c r="P451" s="73"/>
      <c r="R451" s="246"/>
      <c r="S451" s="246"/>
      <c r="X451" s="56"/>
      <c r="Y451" s="272"/>
      <c r="Z451" s="363"/>
      <c r="AA451" s="273"/>
      <c r="AB451" s="287"/>
      <c r="AC451" s="419"/>
      <c r="AD451" s="341"/>
      <c r="AE451" s="342"/>
      <c r="AF451" s="343"/>
      <c r="AG451" s="420"/>
      <c r="AH451" s="269"/>
      <c r="AJ451" s="12"/>
      <c r="AK451" s="12"/>
      <c r="AR451" s="400"/>
      <c r="AS451" s="400"/>
    </row>
    <row r="452" spans="1:45" s="3" customFormat="1" ht="15" customHeight="1" x14ac:dyDescent="0.25">
      <c r="A452" s="188"/>
      <c r="B452" s="181"/>
      <c r="C452" s="141" t="s">
        <v>235</v>
      </c>
      <c r="D452" s="92" t="s">
        <v>256</v>
      </c>
      <c r="E452" s="46">
        <v>213</v>
      </c>
      <c r="F452" s="244"/>
      <c r="G452" s="244"/>
      <c r="H452" s="209" t="str">
        <f>IF(MIN(F452:G452)&gt;=0,"","ERROR")</f>
        <v/>
      </c>
      <c r="I452" s="46">
        <v>213</v>
      </c>
      <c r="J452" s="223"/>
      <c r="K452" s="223"/>
      <c r="L452" s="257"/>
      <c r="M452" s="46"/>
      <c r="N452" s="144"/>
      <c r="O452" s="172"/>
      <c r="P452" s="74"/>
      <c r="R452" s="53" t="str">
        <f>IF(OR(COUNT(F452:G452)=0,COUNT(F452:G452)=2),"","ERROR")</f>
        <v/>
      </c>
      <c r="S452" s="53" t="str">
        <f>IF(COUNT(F452:G452)&gt;0,"No facilitation applied","")</f>
        <v/>
      </c>
      <c r="T452" s="399"/>
      <c r="X452" s="56">
        <v>213</v>
      </c>
      <c r="Y452" s="272"/>
      <c r="Z452" s="344" t="s">
        <v>428</v>
      </c>
      <c r="AA452" s="33"/>
      <c r="AB452" s="345"/>
      <c r="AC452" s="33"/>
      <c r="AD452" s="346" t="s">
        <v>428</v>
      </c>
      <c r="AE452" s="347"/>
      <c r="AF452" s="348"/>
      <c r="AG452" s="424"/>
      <c r="AH452" s="269" t="s">
        <v>429</v>
      </c>
      <c r="AI452" s="424"/>
      <c r="AJ452" s="27"/>
      <c r="AK452" s="27"/>
      <c r="AL452" s="27"/>
      <c r="AM452" s="422"/>
      <c r="AN452" s="422"/>
      <c r="AO452" s="422"/>
      <c r="AR452" s="400"/>
      <c r="AS452" s="400"/>
    </row>
    <row r="453" spans="1:45" s="3" customFormat="1" ht="15" hidden="1" customHeight="1" x14ac:dyDescent="0.25">
      <c r="A453" s="188"/>
      <c r="B453" s="181"/>
      <c r="C453" s="81"/>
      <c r="D453" s="81"/>
      <c r="E453" s="46"/>
      <c r="F453" s="81"/>
      <c r="G453" s="81"/>
      <c r="H453" s="208"/>
      <c r="I453" s="46"/>
      <c r="J453" s="222"/>
      <c r="K453" s="222"/>
      <c r="L453" s="257"/>
      <c r="M453" s="46"/>
      <c r="N453" s="172"/>
      <c r="O453" s="172"/>
      <c r="P453" s="81"/>
      <c r="R453" s="246"/>
      <c r="S453" s="53"/>
      <c r="T453" s="404"/>
      <c r="X453" s="56"/>
      <c r="Y453" s="272"/>
      <c r="Z453" s="349"/>
      <c r="AA453" s="33"/>
      <c r="AB453" s="350"/>
      <c r="AC453" s="33"/>
      <c r="AD453" s="351"/>
      <c r="AE453" s="352"/>
      <c r="AF453" s="353"/>
      <c r="AG453" s="424"/>
      <c r="AH453" s="27"/>
      <c r="AI453" s="424"/>
      <c r="AJ453" s="27"/>
      <c r="AK453" s="27"/>
      <c r="AL453" s="27"/>
      <c r="AM453" s="422"/>
      <c r="AN453" s="422"/>
      <c r="AO453" s="422"/>
      <c r="AR453" s="400"/>
      <c r="AS453" s="400"/>
    </row>
    <row r="454" spans="1:45" s="3" customFormat="1" ht="15" hidden="1" customHeight="1" x14ac:dyDescent="0.25">
      <c r="A454" s="188"/>
      <c r="B454" s="181"/>
      <c r="C454" s="81"/>
      <c r="D454" s="81"/>
      <c r="E454" s="46"/>
      <c r="F454" s="81"/>
      <c r="G454" s="81"/>
      <c r="H454" s="208"/>
      <c r="I454" s="46"/>
      <c r="J454" s="222"/>
      <c r="K454" s="222"/>
      <c r="L454" s="257"/>
      <c r="M454" s="46"/>
      <c r="N454" s="172"/>
      <c r="O454" s="172"/>
      <c r="P454" s="81"/>
      <c r="R454" s="246"/>
      <c r="S454" s="53"/>
      <c r="T454" s="404"/>
      <c r="X454" s="56"/>
      <c r="Y454" s="272"/>
      <c r="Z454" s="349"/>
      <c r="AA454" s="33"/>
      <c r="AB454" s="350"/>
      <c r="AC454" s="33"/>
      <c r="AD454" s="351"/>
      <c r="AE454" s="352"/>
      <c r="AF454" s="353"/>
      <c r="AG454" s="424"/>
      <c r="AH454" s="27"/>
      <c r="AI454" s="424"/>
      <c r="AJ454" s="27"/>
      <c r="AK454" s="27"/>
      <c r="AL454" s="27"/>
      <c r="AM454" s="422"/>
      <c r="AN454" s="422"/>
      <c r="AO454" s="422"/>
      <c r="AR454" s="400"/>
      <c r="AS454" s="400"/>
    </row>
    <row r="455" spans="1:45" s="3" customFormat="1" ht="15" customHeight="1" x14ac:dyDescent="0.25">
      <c r="A455" s="188"/>
      <c r="B455" s="181"/>
      <c r="C455" s="141" t="s">
        <v>240</v>
      </c>
      <c r="D455" s="92" t="s">
        <v>256</v>
      </c>
      <c r="E455" s="46">
        <v>214</v>
      </c>
      <c r="F455" s="244"/>
      <c r="G455" s="244"/>
      <c r="H455" s="209" t="str">
        <f>IF(MIN(F455:G455)&gt;=0,"","ERROR")</f>
        <v/>
      </c>
      <c r="I455" s="46">
        <v>214</v>
      </c>
      <c r="J455" s="223"/>
      <c r="K455" s="223"/>
      <c r="L455" s="257"/>
      <c r="M455" s="46"/>
      <c r="N455" s="144"/>
      <c r="O455" s="172"/>
      <c r="P455" s="74"/>
      <c r="R455" s="53" t="str">
        <f>IF(OR(COUNT(F455:G455)=0,COUNT(F455:G455)=2),"","ERROR")</f>
        <v/>
      </c>
      <c r="S455" s="53" t="str">
        <f>IF(COUNT(F455:G455)&gt;0,"No facilitation applied","")</f>
        <v/>
      </c>
      <c r="T455" s="399"/>
      <c r="X455" s="56">
        <v>214</v>
      </c>
      <c r="Y455" s="272"/>
      <c r="Z455" s="354"/>
      <c r="AA455" s="33"/>
      <c r="AB455" s="355"/>
      <c r="AC455" s="33"/>
      <c r="AD455" s="346" t="s">
        <v>428</v>
      </c>
      <c r="AE455" s="347"/>
      <c r="AF455" s="348"/>
      <c r="AG455" s="424"/>
      <c r="AH455" s="269" t="s">
        <v>429</v>
      </c>
      <c r="AI455" s="424"/>
      <c r="AJ455" s="27"/>
      <c r="AK455" s="27"/>
      <c r="AL455" s="27"/>
      <c r="AM455" s="422"/>
      <c r="AN455" s="422"/>
      <c r="AO455" s="422"/>
      <c r="AR455" s="400"/>
      <c r="AS455" s="400"/>
    </row>
    <row r="456" spans="1:45" s="3" customFormat="1" ht="15" hidden="1" customHeight="1" x14ac:dyDescent="0.25">
      <c r="A456" s="188"/>
      <c r="B456" s="181"/>
      <c r="C456" s="81"/>
      <c r="D456" s="81"/>
      <c r="E456" s="46"/>
      <c r="F456" s="81"/>
      <c r="G456" s="81"/>
      <c r="H456" s="208"/>
      <c r="I456" s="46"/>
      <c r="J456" s="222"/>
      <c r="K456" s="222"/>
      <c r="L456" s="257"/>
      <c r="M456" s="46"/>
      <c r="N456" s="172"/>
      <c r="O456" s="172"/>
      <c r="P456" s="81"/>
      <c r="R456" s="246"/>
      <c r="S456" s="246"/>
      <c r="T456" s="404"/>
      <c r="X456" s="56"/>
      <c r="Y456" s="272"/>
      <c r="Z456" s="354"/>
      <c r="AA456" s="33"/>
      <c r="AB456" s="350"/>
      <c r="AC456" s="33"/>
      <c r="AD456" s="351"/>
      <c r="AE456" s="352"/>
      <c r="AF456" s="353"/>
      <c r="AG456" s="424"/>
      <c r="AH456" s="27"/>
      <c r="AI456" s="424"/>
      <c r="AJ456" s="27"/>
      <c r="AK456" s="27"/>
      <c r="AL456" s="27"/>
      <c r="AM456" s="422"/>
      <c r="AN456" s="422"/>
      <c r="AO456" s="422"/>
      <c r="AR456" s="400"/>
      <c r="AS456" s="400"/>
    </row>
    <row r="457" spans="1:45" s="3" customFormat="1" ht="15" hidden="1" customHeight="1" x14ac:dyDescent="0.25">
      <c r="A457" s="188"/>
      <c r="B457" s="181"/>
      <c r="C457" s="81"/>
      <c r="D457" s="81"/>
      <c r="E457" s="46"/>
      <c r="F457" s="81"/>
      <c r="G457" s="81"/>
      <c r="H457" s="208"/>
      <c r="I457" s="46"/>
      <c r="J457" s="222"/>
      <c r="K457" s="222"/>
      <c r="L457" s="257"/>
      <c r="M457" s="46"/>
      <c r="N457" s="172"/>
      <c r="O457" s="172"/>
      <c r="P457" s="81"/>
      <c r="R457" s="246"/>
      <c r="S457" s="246"/>
      <c r="T457" s="404"/>
      <c r="X457" s="56"/>
      <c r="Y457" s="272"/>
      <c r="Z457" s="354"/>
      <c r="AA457" s="33"/>
      <c r="AB457" s="350"/>
      <c r="AC457" s="33"/>
      <c r="AD457" s="351"/>
      <c r="AE457" s="352"/>
      <c r="AF457" s="353"/>
      <c r="AG457" s="424"/>
      <c r="AH457" s="27"/>
      <c r="AI457" s="424"/>
      <c r="AJ457" s="27"/>
      <c r="AK457" s="27"/>
      <c r="AL457" s="27"/>
      <c r="AM457" s="422"/>
      <c r="AN457" s="422"/>
      <c r="AO457" s="422"/>
      <c r="AR457" s="400"/>
      <c r="AS457" s="400"/>
    </row>
    <row r="458" spans="1:45" s="3" customFormat="1" ht="15" customHeight="1" x14ac:dyDescent="0.25">
      <c r="A458" s="188"/>
      <c r="B458" s="181"/>
      <c r="C458" s="125" t="s">
        <v>241</v>
      </c>
      <c r="D458" s="92" t="s">
        <v>308</v>
      </c>
      <c r="E458" s="46">
        <v>565</v>
      </c>
      <c r="F458" s="49"/>
      <c r="G458" s="49"/>
      <c r="H458" s="209" t="str">
        <f>IF(MIN(F458:G458)&gt;=0,"","ERROR")</f>
        <v/>
      </c>
      <c r="I458" s="46">
        <v>565</v>
      </c>
      <c r="J458" s="223"/>
      <c r="K458" s="223"/>
      <c r="L458" s="257"/>
      <c r="M458" s="46"/>
      <c r="N458" s="144"/>
      <c r="O458" s="172"/>
      <c r="P458" s="74"/>
      <c r="R458" s="246"/>
      <c r="S458" s="246"/>
      <c r="T458" s="404"/>
      <c r="X458" s="56">
        <v>565</v>
      </c>
      <c r="Y458" s="272"/>
      <c r="Z458" s="354"/>
      <c r="AA458" s="33"/>
      <c r="AB458" s="355"/>
      <c r="AC458" s="33"/>
      <c r="AD458" s="356">
        <v>0.5</v>
      </c>
      <c r="AE458" s="347"/>
      <c r="AF458" s="313">
        <f>F458*AD458</f>
        <v>0</v>
      </c>
      <c r="AG458" s="357"/>
      <c r="AH458" s="27"/>
      <c r="AI458" s="424"/>
      <c r="AJ458" s="27"/>
      <c r="AK458" s="27"/>
      <c r="AL458" s="27"/>
      <c r="AM458" s="422"/>
      <c r="AN458" s="422"/>
      <c r="AO458" s="422"/>
      <c r="AR458" s="400"/>
      <c r="AS458" s="400"/>
    </row>
    <row r="459" spans="1:45" s="3" customFormat="1" ht="15" hidden="1" customHeight="1" x14ac:dyDescent="0.25">
      <c r="A459" s="188"/>
      <c r="B459" s="181"/>
      <c r="C459" s="81"/>
      <c r="D459" s="195"/>
      <c r="E459" s="46"/>
      <c r="F459" s="81"/>
      <c r="G459" s="81"/>
      <c r="H459" s="208"/>
      <c r="I459" s="46"/>
      <c r="J459" s="222"/>
      <c r="K459" s="222"/>
      <c r="L459" s="257"/>
      <c r="M459" s="46"/>
      <c r="N459" s="172"/>
      <c r="O459" s="172"/>
      <c r="P459" s="81"/>
      <c r="R459" s="246"/>
      <c r="S459" s="246"/>
      <c r="T459" s="404"/>
      <c r="X459" s="56"/>
      <c r="Y459" s="272"/>
      <c r="Z459" s="354"/>
      <c r="AA459" s="33"/>
      <c r="AB459" s="350"/>
      <c r="AC459" s="33"/>
      <c r="AD459" s="351"/>
      <c r="AE459" s="352"/>
      <c r="AF459" s="353"/>
      <c r="AG459" s="424"/>
      <c r="AH459" s="27"/>
      <c r="AI459" s="424"/>
      <c r="AJ459" s="27"/>
      <c r="AK459" s="27"/>
      <c r="AL459" s="27"/>
      <c r="AM459" s="422"/>
      <c r="AN459" s="422"/>
      <c r="AO459" s="422"/>
      <c r="AR459" s="400"/>
      <c r="AS459" s="400"/>
    </row>
    <row r="460" spans="1:45" s="3" customFormat="1" ht="15" hidden="1" customHeight="1" x14ac:dyDescent="0.25">
      <c r="A460" s="188"/>
      <c r="B460" s="181"/>
      <c r="C460" s="81"/>
      <c r="D460" s="196"/>
      <c r="E460" s="46"/>
      <c r="F460" s="81"/>
      <c r="G460" s="81"/>
      <c r="H460" s="208"/>
      <c r="I460" s="46"/>
      <c r="J460" s="222"/>
      <c r="K460" s="222"/>
      <c r="L460" s="257"/>
      <c r="M460" s="46"/>
      <c r="N460" s="172"/>
      <c r="O460" s="172"/>
      <c r="P460" s="81"/>
      <c r="R460" s="246"/>
      <c r="S460" s="246"/>
      <c r="T460" s="404"/>
      <c r="X460" s="56"/>
      <c r="Y460" s="272"/>
      <c r="Z460" s="354"/>
      <c r="AA460" s="33"/>
      <c r="AB460" s="350"/>
      <c r="AC460" s="33"/>
      <c r="AD460" s="351"/>
      <c r="AE460" s="352"/>
      <c r="AF460" s="353"/>
      <c r="AG460" s="424"/>
      <c r="AH460" s="27"/>
      <c r="AI460" s="424"/>
      <c r="AJ460" s="27"/>
      <c r="AK460" s="27"/>
      <c r="AL460" s="27"/>
      <c r="AM460" s="422"/>
      <c r="AN460" s="422"/>
      <c r="AO460" s="422"/>
      <c r="AR460" s="400"/>
      <c r="AS460" s="400"/>
    </row>
    <row r="461" spans="1:45" ht="15" customHeight="1" x14ac:dyDescent="0.25">
      <c r="A461" s="147"/>
      <c r="B461" s="181"/>
      <c r="C461" s="125" t="s">
        <v>236</v>
      </c>
      <c r="D461" s="92" t="s">
        <v>310</v>
      </c>
      <c r="E461" s="46">
        <v>217</v>
      </c>
      <c r="F461" s="49"/>
      <c r="G461" s="49"/>
      <c r="H461" s="209" t="str">
        <f>IF(MIN(F461:G461)&gt;=0,"","ERROR")</f>
        <v/>
      </c>
      <c r="I461" s="46">
        <v>217</v>
      </c>
      <c r="J461" s="223"/>
      <c r="K461" s="223"/>
      <c r="L461" s="257"/>
      <c r="M461" s="46"/>
      <c r="N461" s="31"/>
      <c r="O461" s="172"/>
      <c r="P461" s="74"/>
      <c r="R461" s="246"/>
      <c r="S461" s="246"/>
      <c r="X461" s="56">
        <v>217</v>
      </c>
      <c r="Y461" s="272"/>
      <c r="Z461" s="358"/>
      <c r="AA461" s="419"/>
      <c r="AB461" s="355"/>
      <c r="AC461" s="419"/>
      <c r="AD461" s="356">
        <v>1</v>
      </c>
      <c r="AE461" s="347"/>
      <c r="AF461" s="313">
        <f>F461*AD461</f>
        <v>0</v>
      </c>
      <c r="AG461" s="357"/>
      <c r="AH461" s="269"/>
      <c r="AJ461" s="12"/>
      <c r="AK461" s="12"/>
      <c r="AR461" s="400"/>
      <c r="AS461" s="400"/>
    </row>
    <row r="462" spans="1:45" ht="15" hidden="1" customHeight="1" x14ac:dyDescent="0.25">
      <c r="A462" s="147"/>
      <c r="B462" s="181"/>
      <c r="C462" s="81"/>
      <c r="D462" s="81"/>
      <c r="E462" s="46"/>
      <c r="F462" s="81"/>
      <c r="G462" s="81"/>
      <c r="H462" s="208"/>
      <c r="I462" s="46"/>
      <c r="J462" s="222"/>
      <c r="K462" s="222"/>
      <c r="L462" s="257"/>
      <c r="M462" s="46"/>
      <c r="N462" s="172"/>
      <c r="O462" s="172"/>
      <c r="P462" s="81"/>
      <c r="Q462" s="81"/>
      <c r="R462" s="246"/>
      <c r="S462" s="246"/>
      <c r="T462" s="399"/>
      <c r="X462" s="56"/>
      <c r="Y462" s="272"/>
      <c r="Z462" s="359"/>
      <c r="AA462" s="419"/>
      <c r="AB462" s="360"/>
      <c r="AC462" s="419"/>
      <c r="AD462" s="341"/>
      <c r="AE462" s="342"/>
      <c r="AF462" s="343"/>
      <c r="AG462" s="420"/>
      <c r="AH462" s="269"/>
      <c r="AJ462" s="12"/>
      <c r="AK462" s="12"/>
      <c r="AR462" s="400"/>
      <c r="AS462" s="400"/>
    </row>
    <row r="463" spans="1:45" ht="15" hidden="1" customHeight="1" x14ac:dyDescent="0.25">
      <c r="A463" s="147"/>
      <c r="B463" s="181"/>
      <c r="C463" s="81"/>
      <c r="D463" s="81"/>
      <c r="E463" s="46"/>
      <c r="F463" s="81"/>
      <c r="G463" s="81"/>
      <c r="H463" s="208"/>
      <c r="I463" s="46"/>
      <c r="J463" s="222"/>
      <c r="K463" s="222"/>
      <c r="L463" s="257"/>
      <c r="M463" s="46"/>
      <c r="N463" s="172"/>
      <c r="O463" s="172"/>
      <c r="P463" s="81"/>
      <c r="Q463" s="81"/>
      <c r="R463" s="246"/>
      <c r="S463" s="246"/>
      <c r="T463" s="399"/>
      <c r="X463" s="56"/>
      <c r="Y463" s="272"/>
      <c r="Z463" s="359"/>
      <c r="AA463" s="419"/>
      <c r="AB463" s="360"/>
      <c r="AC463" s="419"/>
      <c r="AD463" s="341"/>
      <c r="AE463" s="342"/>
      <c r="AF463" s="343"/>
      <c r="AG463" s="420"/>
      <c r="AH463" s="269"/>
      <c r="AJ463" s="12"/>
      <c r="AK463" s="12"/>
      <c r="AR463" s="400"/>
      <c r="AS463" s="400"/>
    </row>
    <row r="464" spans="1:45" ht="15" customHeight="1" x14ac:dyDescent="0.3">
      <c r="A464" s="147"/>
      <c r="B464" s="181"/>
      <c r="C464" s="125" t="s">
        <v>242</v>
      </c>
      <c r="D464" s="92" t="s">
        <v>256</v>
      </c>
      <c r="E464" s="46">
        <v>218</v>
      </c>
      <c r="F464" s="244"/>
      <c r="G464" s="244"/>
      <c r="H464" s="209" t="str">
        <f>IF(MIN(F464:G464)&gt;=0,"","ERROR")</f>
        <v/>
      </c>
      <c r="I464" s="46">
        <v>218</v>
      </c>
      <c r="J464" s="223"/>
      <c r="K464" s="223"/>
      <c r="L464" s="257"/>
      <c r="M464" s="46"/>
      <c r="N464" s="31"/>
      <c r="O464" s="172"/>
      <c r="P464" s="75"/>
      <c r="R464" s="53" t="str">
        <f>IF(OR(COUNT(F464:G464)=0,COUNT(F464:G464)=2),"","ERROR")</f>
        <v/>
      </c>
      <c r="S464" s="53" t="str">
        <f>IF(COUNT(F464:G464)&gt;0,"No facilitation applied","")</f>
        <v/>
      </c>
      <c r="T464" s="399"/>
      <c r="X464" s="56">
        <v>218</v>
      </c>
      <c r="Y464" s="272"/>
      <c r="Z464" s="344" t="s">
        <v>428</v>
      </c>
      <c r="AA464" s="419"/>
      <c r="AB464" s="355"/>
      <c r="AC464" s="419"/>
      <c r="AD464" s="361"/>
      <c r="AE464" s="342"/>
      <c r="AF464" s="358"/>
      <c r="AG464" s="362"/>
      <c r="AH464" s="269" t="s">
        <v>429</v>
      </c>
      <c r="AJ464" s="12"/>
      <c r="AK464" s="12"/>
      <c r="AR464" s="400"/>
      <c r="AS464" s="400"/>
    </row>
    <row r="465" spans="1:45" s="248" customFormat="1" ht="15" hidden="1" customHeight="1" x14ac:dyDescent="0.25">
      <c r="I465" s="255"/>
      <c r="L465" s="257"/>
      <c r="R465" s="53" t="str">
        <f t="shared" ref="R465:R466" si="8">IF(COUNTBLANK(F465:G465)&lt;&gt;1,"","ERROR")</f>
        <v/>
      </c>
      <c r="T465" s="399"/>
      <c r="X465" s="56"/>
      <c r="Y465" s="272"/>
      <c r="Z465" s="363"/>
      <c r="AA465" s="419"/>
      <c r="AB465" s="364"/>
      <c r="AC465" s="419"/>
      <c r="AD465" s="341"/>
      <c r="AE465" s="342"/>
      <c r="AF465" s="343"/>
      <c r="AG465" s="420"/>
      <c r="AH465" s="269"/>
      <c r="AI465" s="407"/>
      <c r="AJ465" s="12"/>
      <c r="AK465" s="12"/>
      <c r="AL465" s="12"/>
      <c r="AM465" s="418"/>
      <c r="AN465" s="418"/>
      <c r="AO465" s="418"/>
      <c r="AR465" s="400"/>
      <c r="AS465" s="400"/>
    </row>
    <row r="466" spans="1:45" s="248" customFormat="1" ht="15" hidden="1" customHeight="1" x14ac:dyDescent="0.25">
      <c r="I466" s="255"/>
      <c r="L466" s="257"/>
      <c r="R466" s="53" t="str">
        <f t="shared" si="8"/>
        <v/>
      </c>
      <c r="T466" s="399"/>
      <c r="X466" s="56"/>
      <c r="Y466" s="272"/>
      <c r="Z466" s="363"/>
      <c r="AA466" s="419"/>
      <c r="AB466" s="364"/>
      <c r="AC466" s="419"/>
      <c r="AD466" s="341"/>
      <c r="AE466" s="342"/>
      <c r="AF466" s="343"/>
      <c r="AG466" s="420"/>
      <c r="AH466" s="269"/>
      <c r="AI466" s="407"/>
      <c r="AJ466" s="12"/>
      <c r="AK466" s="12"/>
      <c r="AL466" s="12"/>
      <c r="AM466" s="418"/>
      <c r="AN466" s="418"/>
      <c r="AO466" s="418"/>
      <c r="AR466" s="400"/>
      <c r="AS466" s="400"/>
    </row>
    <row r="467" spans="1:45" ht="15" customHeight="1" x14ac:dyDescent="0.25">
      <c r="A467" s="147"/>
      <c r="B467" s="181"/>
      <c r="C467" s="125" t="s">
        <v>243</v>
      </c>
      <c r="D467" s="92" t="s">
        <v>256</v>
      </c>
      <c r="E467" s="46">
        <v>219</v>
      </c>
      <c r="F467" s="244"/>
      <c r="G467" s="244"/>
      <c r="H467" s="209" t="str">
        <f>IF(MIN(F467:G467)&gt;=0,"","ERROR")</f>
        <v/>
      </c>
      <c r="I467" s="46">
        <v>219</v>
      </c>
      <c r="J467" s="223"/>
      <c r="K467" s="223"/>
      <c r="L467" s="257"/>
      <c r="M467" s="46"/>
      <c r="N467" s="31"/>
      <c r="O467" s="172"/>
      <c r="P467" s="74"/>
      <c r="R467" s="53" t="str">
        <f>IF(OR(COUNT(F467:G467)=0,COUNT(F467:G467)=2),"","ERROR")</f>
        <v/>
      </c>
      <c r="S467" s="53" t="str">
        <f>IF(COUNT(F467:G467)&gt;0,"No facilitation applied","")</f>
        <v/>
      </c>
      <c r="T467" s="399"/>
      <c r="X467" s="56">
        <v>219</v>
      </c>
      <c r="Y467" s="272"/>
      <c r="Z467" s="344" t="s">
        <v>428</v>
      </c>
      <c r="AA467" s="419"/>
      <c r="AB467" s="355"/>
      <c r="AC467" s="419"/>
      <c r="AD467" s="346" t="s">
        <v>428</v>
      </c>
      <c r="AE467" s="347"/>
      <c r="AF467" s="365"/>
      <c r="AG467" s="420"/>
      <c r="AH467" s="269" t="s">
        <v>429</v>
      </c>
      <c r="AJ467" s="12"/>
      <c r="AK467" s="12"/>
      <c r="AR467" s="400"/>
      <c r="AS467" s="400"/>
    </row>
    <row r="468" spans="1:45" ht="15" hidden="1" customHeight="1" x14ac:dyDescent="0.25">
      <c r="A468" s="147"/>
      <c r="B468" s="181"/>
      <c r="C468" s="81"/>
      <c r="D468" s="81"/>
      <c r="E468" s="46"/>
      <c r="F468" s="81"/>
      <c r="G468" s="81"/>
      <c r="H468" s="208"/>
      <c r="I468" s="46"/>
      <c r="J468" s="222"/>
      <c r="K468" s="222"/>
      <c r="L468" s="257"/>
      <c r="M468" s="46"/>
      <c r="N468" s="172"/>
      <c r="O468" s="172"/>
      <c r="P468" s="81"/>
      <c r="R468" s="246"/>
      <c r="S468" s="222"/>
      <c r="X468" s="56"/>
      <c r="Y468" s="272"/>
      <c r="Z468" s="363"/>
      <c r="AA468" s="419"/>
      <c r="AB468" s="360"/>
      <c r="AC468" s="419"/>
      <c r="AD468" s="341"/>
      <c r="AE468" s="342"/>
      <c r="AF468" s="366"/>
      <c r="AG468" s="420"/>
      <c r="AH468" s="269"/>
      <c r="AJ468" s="12"/>
      <c r="AK468" s="12"/>
      <c r="AR468" s="400"/>
      <c r="AS468" s="400"/>
    </row>
    <row r="469" spans="1:45" ht="15" hidden="1" customHeight="1" x14ac:dyDescent="0.25">
      <c r="A469" s="147"/>
      <c r="B469" s="181"/>
      <c r="C469" s="81"/>
      <c r="D469" s="81"/>
      <c r="E469" s="46"/>
      <c r="F469" s="81"/>
      <c r="G469" s="81"/>
      <c r="H469" s="208"/>
      <c r="I469" s="46"/>
      <c r="J469" s="222"/>
      <c r="K469" s="222"/>
      <c r="L469" s="257"/>
      <c r="M469" s="46"/>
      <c r="N469" s="172"/>
      <c r="O469" s="172"/>
      <c r="P469" s="81"/>
      <c r="R469" s="246"/>
      <c r="S469" s="222"/>
      <c r="X469" s="56"/>
      <c r="Y469" s="272"/>
      <c r="Z469" s="363"/>
      <c r="AA469" s="419"/>
      <c r="AB469" s="360"/>
      <c r="AC469" s="419"/>
      <c r="AD469" s="341"/>
      <c r="AE469" s="342"/>
      <c r="AF469" s="366"/>
      <c r="AG469" s="420"/>
      <c r="AH469" s="269"/>
      <c r="AJ469" s="12"/>
      <c r="AK469" s="12"/>
      <c r="AR469" s="400"/>
      <c r="AS469" s="400"/>
    </row>
    <row r="470" spans="1:45" ht="15" customHeight="1" x14ac:dyDescent="0.25">
      <c r="A470" s="147"/>
      <c r="B470" s="181"/>
      <c r="C470" s="125" t="s">
        <v>244</v>
      </c>
      <c r="D470" s="92" t="s">
        <v>322</v>
      </c>
      <c r="E470" s="46">
        <v>568</v>
      </c>
      <c r="F470" s="49"/>
      <c r="G470" s="49"/>
      <c r="H470" s="209" t="str">
        <f>IF(MIN(F470:G470)&gt;=0,"","ERROR")</f>
        <v/>
      </c>
      <c r="I470" s="46">
        <v>568</v>
      </c>
      <c r="J470" s="223"/>
      <c r="K470" s="223"/>
      <c r="L470" s="257"/>
      <c r="M470" s="46"/>
      <c r="N470" s="31"/>
      <c r="O470" s="172"/>
      <c r="P470" s="74"/>
      <c r="R470" s="246"/>
      <c r="S470" s="222"/>
      <c r="X470" s="56">
        <v>568</v>
      </c>
      <c r="Y470" s="272"/>
      <c r="Z470" s="358"/>
      <c r="AA470" s="419"/>
      <c r="AB470" s="355"/>
      <c r="AC470" s="419"/>
      <c r="AD470" s="356">
        <v>0.35</v>
      </c>
      <c r="AE470" s="347"/>
      <c r="AF470" s="313">
        <f>F470*AD470</f>
        <v>0</v>
      </c>
      <c r="AG470" s="357"/>
      <c r="AH470" s="269"/>
      <c r="AJ470" s="12"/>
      <c r="AK470" s="12"/>
      <c r="AR470" s="400"/>
      <c r="AS470" s="400"/>
    </row>
    <row r="471" spans="1:45" ht="15" hidden="1" customHeight="1" x14ac:dyDescent="0.25">
      <c r="A471" s="147"/>
      <c r="B471" s="181"/>
      <c r="C471" s="81"/>
      <c r="D471" s="81"/>
      <c r="E471" s="46"/>
      <c r="F471" s="81"/>
      <c r="G471" s="81"/>
      <c r="H471" s="208"/>
      <c r="I471" s="46"/>
      <c r="J471" s="222"/>
      <c r="K471" s="222"/>
      <c r="L471" s="257"/>
      <c r="M471" s="46"/>
      <c r="N471" s="172"/>
      <c r="O471" s="172"/>
      <c r="P471" s="81"/>
      <c r="R471" s="246"/>
      <c r="S471" s="222"/>
      <c r="X471" s="56"/>
      <c r="Y471" s="272"/>
      <c r="Z471" s="363"/>
      <c r="AA471" s="419"/>
      <c r="AB471" s="360"/>
      <c r="AC471" s="419"/>
      <c r="AD471" s="341"/>
      <c r="AE471" s="342"/>
      <c r="AF471" s="366"/>
      <c r="AG471" s="420"/>
      <c r="AH471" s="269"/>
      <c r="AJ471" s="12"/>
      <c r="AK471" s="12"/>
      <c r="AR471" s="400"/>
      <c r="AS471" s="400"/>
    </row>
    <row r="472" spans="1:45" ht="15" hidden="1" customHeight="1" x14ac:dyDescent="0.25">
      <c r="A472" s="147"/>
      <c r="B472" s="181"/>
      <c r="C472" s="81"/>
      <c r="D472" s="81"/>
      <c r="E472" s="46"/>
      <c r="F472" s="81"/>
      <c r="G472" s="81"/>
      <c r="H472" s="208"/>
      <c r="I472" s="46"/>
      <c r="J472" s="222"/>
      <c r="K472" s="222"/>
      <c r="L472" s="257"/>
      <c r="M472" s="46"/>
      <c r="N472" s="172"/>
      <c r="O472" s="172"/>
      <c r="P472" s="81"/>
      <c r="R472" s="246"/>
      <c r="S472" s="222"/>
      <c r="X472" s="56"/>
      <c r="Y472" s="272"/>
      <c r="Z472" s="363"/>
      <c r="AA472" s="419"/>
      <c r="AB472" s="360"/>
      <c r="AC472" s="419"/>
      <c r="AD472" s="341"/>
      <c r="AE472" s="342"/>
      <c r="AF472" s="366"/>
      <c r="AG472" s="420"/>
      <c r="AH472" s="269"/>
      <c r="AJ472" s="12"/>
      <c r="AK472" s="12"/>
      <c r="AR472" s="400"/>
      <c r="AS472" s="400"/>
    </row>
    <row r="473" spans="1:45" ht="15" customHeight="1" x14ac:dyDescent="0.25">
      <c r="A473" s="147"/>
      <c r="B473" s="181"/>
      <c r="C473" s="125" t="s">
        <v>245</v>
      </c>
      <c r="D473" s="92" t="s">
        <v>323</v>
      </c>
      <c r="E473" s="46">
        <v>222</v>
      </c>
      <c r="F473" s="49"/>
      <c r="G473" s="49"/>
      <c r="H473" s="209" t="str">
        <f>IF(MIN(F473:G473)&gt;=0,"","ERROR")</f>
        <v/>
      </c>
      <c r="I473" s="46">
        <v>222</v>
      </c>
      <c r="J473" s="223"/>
      <c r="K473" s="223"/>
      <c r="L473" s="257"/>
      <c r="M473" s="46"/>
      <c r="N473" s="31"/>
      <c r="O473" s="172"/>
      <c r="P473" s="74"/>
      <c r="R473" s="246"/>
      <c r="S473" s="222"/>
      <c r="X473" s="56">
        <v>222</v>
      </c>
      <c r="Y473" s="272"/>
      <c r="Z473" s="358"/>
      <c r="AA473" s="419"/>
      <c r="AB473" s="355"/>
      <c r="AC473" s="419"/>
      <c r="AD473" s="356">
        <v>0.85</v>
      </c>
      <c r="AE473" s="347"/>
      <c r="AF473" s="313">
        <f>F473*AD473</f>
        <v>0</v>
      </c>
      <c r="AG473" s="357"/>
      <c r="AH473" s="269"/>
      <c r="AJ473" s="12"/>
      <c r="AK473" s="12"/>
      <c r="AR473" s="400"/>
      <c r="AS473" s="400"/>
    </row>
    <row r="474" spans="1:45" ht="15" hidden="1" customHeight="1" x14ac:dyDescent="0.25">
      <c r="A474" s="147"/>
      <c r="B474" s="181"/>
      <c r="C474" s="81"/>
      <c r="D474" s="81"/>
      <c r="E474" s="46"/>
      <c r="F474" s="81"/>
      <c r="G474" s="81"/>
      <c r="H474" s="208"/>
      <c r="I474" s="46"/>
      <c r="J474" s="222"/>
      <c r="K474" s="222"/>
      <c r="L474" s="257"/>
      <c r="M474" s="46"/>
      <c r="N474" s="172"/>
      <c r="O474" s="172"/>
      <c r="P474" s="81"/>
      <c r="R474" s="246"/>
      <c r="S474" s="222"/>
      <c r="X474" s="56"/>
      <c r="Y474" s="272"/>
      <c r="Z474" s="363"/>
      <c r="AA474" s="273"/>
      <c r="AB474" s="287"/>
      <c r="AC474" s="419"/>
      <c r="AD474" s="341"/>
      <c r="AE474" s="342"/>
      <c r="AF474" s="343"/>
      <c r="AG474" s="420"/>
      <c r="AH474" s="269"/>
      <c r="AJ474" s="12"/>
      <c r="AK474" s="12"/>
      <c r="AR474" s="400"/>
      <c r="AS474" s="400"/>
    </row>
    <row r="475" spans="1:45" ht="15" hidden="1" customHeight="1" x14ac:dyDescent="0.25">
      <c r="A475" s="147"/>
      <c r="B475" s="181"/>
      <c r="C475" s="81"/>
      <c r="D475" s="81"/>
      <c r="E475" s="46"/>
      <c r="F475" s="81"/>
      <c r="G475" s="81"/>
      <c r="H475" s="208"/>
      <c r="I475" s="46"/>
      <c r="J475" s="222"/>
      <c r="K475" s="222"/>
      <c r="L475" s="257"/>
      <c r="M475" s="46"/>
      <c r="N475" s="172"/>
      <c r="O475" s="172"/>
      <c r="P475" s="81"/>
      <c r="R475" s="246"/>
      <c r="S475" s="222"/>
      <c r="X475" s="56"/>
      <c r="Y475" s="272"/>
      <c r="Z475" s="363"/>
      <c r="AA475" s="273"/>
      <c r="AB475" s="287"/>
      <c r="AC475" s="419"/>
      <c r="AD475" s="341"/>
      <c r="AE475" s="342"/>
      <c r="AF475" s="343"/>
      <c r="AG475" s="420"/>
      <c r="AH475" s="269"/>
      <c r="AJ475" s="12"/>
      <c r="AK475" s="12"/>
      <c r="AR475" s="400"/>
      <c r="AS475" s="400"/>
    </row>
    <row r="476" spans="1:45" ht="15" customHeight="1" x14ac:dyDescent="0.25">
      <c r="A476" s="147"/>
      <c r="B476" s="181"/>
      <c r="C476" s="125" t="s">
        <v>246</v>
      </c>
      <c r="D476" s="92" t="s">
        <v>324</v>
      </c>
      <c r="E476" s="46">
        <v>571</v>
      </c>
      <c r="F476" s="49"/>
      <c r="G476" s="49"/>
      <c r="H476" s="209" t="str">
        <f>IF(MIN(F476:G476)&gt;=0,"","ERROR")</f>
        <v/>
      </c>
      <c r="I476" s="46">
        <v>571</v>
      </c>
      <c r="J476" s="223"/>
      <c r="K476" s="223"/>
      <c r="L476" s="257"/>
      <c r="M476" s="46"/>
      <c r="N476" s="31"/>
      <c r="O476" s="172"/>
      <c r="P476" s="74"/>
      <c r="R476" s="246"/>
      <c r="S476" s="222"/>
      <c r="X476" s="56">
        <v>571</v>
      </c>
      <c r="Y476" s="272"/>
      <c r="Z476" s="367">
        <v>0.5</v>
      </c>
      <c r="AA476" s="273"/>
      <c r="AB476" s="275">
        <f>G476*Z476</f>
        <v>0</v>
      </c>
      <c r="AC476" s="419"/>
      <c r="AD476" s="368"/>
      <c r="AE476" s="369"/>
      <c r="AF476" s="358"/>
      <c r="AG476" s="362"/>
      <c r="AH476" s="269"/>
      <c r="AJ476" s="12"/>
      <c r="AK476" s="12"/>
      <c r="AR476" s="400"/>
      <c r="AS476" s="400"/>
    </row>
    <row r="477" spans="1:45" ht="15" hidden="1" customHeight="1" x14ac:dyDescent="0.25">
      <c r="A477" s="147"/>
      <c r="B477" s="181"/>
      <c r="C477" s="81"/>
      <c r="D477" s="81"/>
      <c r="E477" s="46"/>
      <c r="F477" s="81"/>
      <c r="G477" s="81"/>
      <c r="H477" s="208"/>
      <c r="I477" s="46"/>
      <c r="J477" s="222"/>
      <c r="K477" s="222"/>
      <c r="L477" s="257"/>
      <c r="M477" s="46"/>
      <c r="N477" s="172"/>
      <c r="O477" s="172"/>
      <c r="P477" s="81"/>
      <c r="R477" s="246"/>
      <c r="S477" s="222"/>
      <c r="X477" s="56"/>
      <c r="Y477" s="272"/>
      <c r="Z477" s="363"/>
      <c r="AA477" s="273"/>
      <c r="AB477" s="275"/>
      <c r="AC477" s="419"/>
      <c r="AD477" s="341"/>
      <c r="AE477" s="342"/>
      <c r="AF477" s="343"/>
      <c r="AG477" s="420"/>
      <c r="AH477" s="269"/>
      <c r="AJ477" s="12"/>
      <c r="AK477" s="12"/>
      <c r="AR477" s="400"/>
      <c r="AS477" s="400"/>
    </row>
    <row r="478" spans="1:45" ht="15" hidden="1" customHeight="1" x14ac:dyDescent="0.25">
      <c r="A478" s="147"/>
      <c r="B478" s="181"/>
      <c r="C478" s="81"/>
      <c r="D478" s="81"/>
      <c r="E478" s="46"/>
      <c r="F478" s="81"/>
      <c r="G478" s="81"/>
      <c r="H478" s="208"/>
      <c r="I478" s="46"/>
      <c r="J478" s="222"/>
      <c r="K478" s="222"/>
      <c r="L478" s="257"/>
      <c r="M478" s="46"/>
      <c r="N478" s="172"/>
      <c r="O478" s="172"/>
      <c r="P478" s="81"/>
      <c r="R478" s="246"/>
      <c r="S478" s="222"/>
      <c r="X478" s="56"/>
      <c r="Y478" s="272"/>
      <c r="Z478" s="363"/>
      <c r="AA478" s="273"/>
      <c r="AB478" s="275"/>
      <c r="AC478" s="419"/>
      <c r="AD478" s="341"/>
      <c r="AE478" s="342"/>
      <c r="AF478" s="343"/>
      <c r="AG478" s="420"/>
      <c r="AH478" s="269"/>
      <c r="AJ478" s="12"/>
      <c r="AK478" s="12"/>
      <c r="AR478" s="400"/>
      <c r="AS478" s="400"/>
    </row>
    <row r="479" spans="1:45" ht="15" customHeight="1" x14ac:dyDescent="0.25">
      <c r="A479" s="147"/>
      <c r="B479" s="181"/>
      <c r="C479" s="125" t="s">
        <v>247</v>
      </c>
      <c r="D479" s="92" t="s">
        <v>325</v>
      </c>
      <c r="E479" s="46">
        <v>574</v>
      </c>
      <c r="F479" s="49"/>
      <c r="G479" s="49"/>
      <c r="H479" s="209" t="str">
        <f>IF(MIN(F479:G479)&gt;=0,"","ERROR")</f>
        <v/>
      </c>
      <c r="I479" s="46">
        <v>574</v>
      </c>
      <c r="J479" s="223"/>
      <c r="K479" s="223"/>
      <c r="L479" s="257"/>
      <c r="M479" s="46"/>
      <c r="N479" s="31"/>
      <c r="O479" s="172"/>
      <c r="P479" s="74"/>
      <c r="R479" s="246"/>
      <c r="S479" s="222"/>
      <c r="X479" s="56">
        <v>574</v>
      </c>
      <c r="Y479" s="272"/>
      <c r="Z479" s="367">
        <v>0.35</v>
      </c>
      <c r="AA479" s="273"/>
      <c r="AB479" s="275">
        <f>G479*Z479</f>
        <v>0</v>
      </c>
      <c r="AC479" s="419"/>
      <c r="AD479" s="368"/>
      <c r="AE479" s="369"/>
      <c r="AF479" s="358"/>
      <c r="AG479" s="362"/>
      <c r="AH479" s="269"/>
      <c r="AJ479" s="12"/>
      <c r="AK479" s="12"/>
      <c r="AR479" s="400"/>
      <c r="AS479" s="400"/>
    </row>
    <row r="480" spans="1:45" ht="15" hidden="1" customHeight="1" x14ac:dyDescent="0.25">
      <c r="A480" s="147"/>
      <c r="B480" s="181"/>
      <c r="C480" s="81"/>
      <c r="D480" s="81"/>
      <c r="E480" s="46"/>
      <c r="F480" s="81"/>
      <c r="G480" s="81"/>
      <c r="H480" s="208"/>
      <c r="I480" s="46"/>
      <c r="J480" s="222"/>
      <c r="K480" s="222"/>
      <c r="L480" s="257"/>
      <c r="M480" s="46"/>
      <c r="N480" s="172"/>
      <c r="O480" s="172"/>
      <c r="P480" s="81"/>
      <c r="R480" s="246"/>
      <c r="S480" s="222"/>
      <c r="X480" s="56"/>
      <c r="Y480" s="272"/>
      <c r="Z480" s="363"/>
      <c r="AA480" s="273"/>
      <c r="AB480" s="275"/>
      <c r="AC480" s="419"/>
      <c r="AD480" s="341"/>
      <c r="AE480" s="342"/>
      <c r="AF480" s="343"/>
      <c r="AG480" s="420"/>
      <c r="AH480" s="269"/>
      <c r="AJ480" s="12"/>
      <c r="AK480" s="12"/>
      <c r="AR480" s="400"/>
      <c r="AS480" s="400"/>
    </row>
    <row r="481" spans="1:45" ht="15" hidden="1" customHeight="1" x14ac:dyDescent="0.25">
      <c r="A481" s="147"/>
      <c r="B481" s="181"/>
      <c r="C481" s="81"/>
      <c r="D481" s="81"/>
      <c r="E481" s="46"/>
      <c r="F481" s="81"/>
      <c r="G481" s="81"/>
      <c r="H481" s="208"/>
      <c r="I481" s="46"/>
      <c r="J481" s="222"/>
      <c r="K481" s="222"/>
      <c r="L481" s="257"/>
      <c r="M481" s="46"/>
      <c r="N481" s="172"/>
      <c r="O481" s="172"/>
      <c r="P481" s="81"/>
      <c r="R481" s="246"/>
      <c r="S481" s="222"/>
      <c r="X481" s="56"/>
      <c r="Y481" s="272"/>
      <c r="Z481" s="363"/>
      <c r="AA481" s="273"/>
      <c r="AB481" s="275"/>
      <c r="AC481" s="419"/>
      <c r="AD481" s="341"/>
      <c r="AE481" s="342"/>
      <c r="AF481" s="343"/>
      <c r="AG481" s="420"/>
      <c r="AH481" s="269"/>
      <c r="AJ481" s="12"/>
      <c r="AK481" s="12"/>
      <c r="AR481" s="400"/>
      <c r="AS481" s="400"/>
    </row>
    <row r="482" spans="1:45" ht="30" customHeight="1" x14ac:dyDescent="0.25">
      <c r="A482" s="147"/>
      <c r="B482" s="181"/>
      <c r="C482" s="125" t="s">
        <v>248</v>
      </c>
      <c r="D482" s="92" t="s">
        <v>327</v>
      </c>
      <c r="E482" s="46">
        <v>577</v>
      </c>
      <c r="F482" s="49"/>
      <c r="G482" s="49"/>
      <c r="H482" s="209" t="str">
        <f>IF(MIN(F482:G482)&gt;=0,"","ERROR")</f>
        <v/>
      </c>
      <c r="I482" s="46">
        <v>577</v>
      </c>
      <c r="J482" s="223"/>
      <c r="K482" s="223"/>
      <c r="L482" s="257"/>
      <c r="M482" s="46"/>
      <c r="N482" s="31"/>
      <c r="O482" s="172"/>
      <c r="P482" s="74"/>
      <c r="R482" s="246"/>
      <c r="S482" s="222"/>
      <c r="X482" s="56">
        <v>577</v>
      </c>
      <c r="Y482" s="272"/>
      <c r="Z482" s="367">
        <v>0</v>
      </c>
      <c r="AA482" s="273"/>
      <c r="AB482" s="275">
        <f>G482*Z482</f>
        <v>0</v>
      </c>
      <c r="AC482" s="419"/>
      <c r="AD482" s="356">
        <v>0</v>
      </c>
      <c r="AE482" s="347"/>
      <c r="AF482" s="313">
        <f>F482*AD482</f>
        <v>0</v>
      </c>
      <c r="AG482" s="357"/>
      <c r="AH482" s="269"/>
      <c r="AJ482" s="12"/>
      <c r="AK482" s="12"/>
      <c r="AR482" s="400"/>
      <c r="AS482" s="400"/>
    </row>
    <row r="483" spans="1:45" ht="15" hidden="1" customHeight="1" x14ac:dyDescent="0.25">
      <c r="A483" s="147"/>
      <c r="B483" s="181"/>
      <c r="C483" s="81"/>
      <c r="D483" s="81"/>
      <c r="E483" s="46"/>
      <c r="F483" s="81"/>
      <c r="G483" s="81"/>
      <c r="H483" s="208"/>
      <c r="I483" s="46"/>
      <c r="J483" s="222"/>
      <c r="K483" s="222"/>
      <c r="L483" s="257"/>
      <c r="M483" s="46"/>
      <c r="N483" s="172"/>
      <c r="O483" s="172"/>
      <c r="P483" s="81"/>
      <c r="R483" s="246"/>
      <c r="S483" s="222"/>
      <c r="X483" s="56"/>
      <c r="Y483" s="272"/>
      <c r="Z483" s="363"/>
      <c r="AA483" s="273"/>
      <c r="AB483" s="287"/>
      <c r="AC483" s="419"/>
      <c r="AD483" s="341"/>
      <c r="AE483" s="342"/>
      <c r="AF483" s="366"/>
      <c r="AG483" s="420"/>
      <c r="AH483" s="269"/>
      <c r="AJ483" s="12"/>
      <c r="AK483" s="12"/>
      <c r="AR483" s="400"/>
      <c r="AS483" s="400"/>
    </row>
    <row r="484" spans="1:45" ht="15" hidden="1" customHeight="1" x14ac:dyDescent="0.25">
      <c r="A484" s="147"/>
      <c r="B484" s="181"/>
      <c r="C484" s="81"/>
      <c r="D484" s="81"/>
      <c r="E484" s="46"/>
      <c r="F484" s="81"/>
      <c r="G484" s="81"/>
      <c r="H484" s="208"/>
      <c r="I484" s="46"/>
      <c r="J484" s="222"/>
      <c r="K484" s="222"/>
      <c r="L484" s="257"/>
      <c r="M484" s="46"/>
      <c r="N484" s="172"/>
      <c r="O484" s="172"/>
      <c r="P484" s="81"/>
      <c r="R484" s="246"/>
      <c r="S484" s="222"/>
      <c r="X484" s="56"/>
      <c r="Y484" s="272"/>
      <c r="Z484" s="363"/>
      <c r="AA484" s="273"/>
      <c r="AB484" s="287"/>
      <c r="AC484" s="419"/>
      <c r="AD484" s="341"/>
      <c r="AE484" s="342"/>
      <c r="AF484" s="366"/>
      <c r="AG484" s="420"/>
      <c r="AH484" s="269"/>
      <c r="AJ484" s="12"/>
      <c r="AK484" s="12"/>
      <c r="AR484" s="400"/>
      <c r="AS484" s="400"/>
    </row>
    <row r="485" spans="1:45" ht="15" customHeight="1" x14ac:dyDescent="0.25">
      <c r="A485" s="147"/>
      <c r="B485" s="181"/>
      <c r="C485" s="125" t="s">
        <v>249</v>
      </c>
      <c r="D485" s="92" t="s">
        <v>308</v>
      </c>
      <c r="E485" s="46">
        <v>580</v>
      </c>
      <c r="F485" s="49"/>
      <c r="G485" s="49"/>
      <c r="H485" s="209" t="str">
        <f>IF(MIN(F485:G485)&gt;=0,"","ERROR")</f>
        <v/>
      </c>
      <c r="I485" s="46">
        <v>580</v>
      </c>
      <c r="J485" s="223"/>
      <c r="K485" s="223"/>
      <c r="L485" s="257"/>
      <c r="M485" s="46"/>
      <c r="N485" s="31"/>
      <c r="O485" s="172"/>
      <c r="P485" s="74"/>
      <c r="R485" s="246"/>
      <c r="S485" s="222"/>
      <c r="X485" s="56">
        <v>580</v>
      </c>
      <c r="Y485" s="272"/>
      <c r="Z485" s="358"/>
      <c r="AA485" s="273"/>
      <c r="AB485" s="355"/>
      <c r="AC485" s="419"/>
      <c r="AD485" s="356">
        <v>0.5</v>
      </c>
      <c r="AE485" s="347"/>
      <c r="AF485" s="313">
        <f>F485*AD485</f>
        <v>0</v>
      </c>
      <c r="AG485" s="357"/>
      <c r="AH485" s="269"/>
      <c r="AJ485" s="12"/>
      <c r="AK485" s="12"/>
      <c r="AR485" s="400"/>
      <c r="AS485" s="400"/>
    </row>
    <row r="486" spans="1:45" ht="15" hidden="1" customHeight="1" x14ac:dyDescent="0.25">
      <c r="A486" s="147"/>
      <c r="B486" s="181"/>
      <c r="C486" s="81"/>
      <c r="D486" s="81"/>
      <c r="E486" s="46"/>
      <c r="F486" s="81"/>
      <c r="G486" s="81"/>
      <c r="H486" s="208"/>
      <c r="I486" s="46"/>
      <c r="J486" s="222"/>
      <c r="K486" s="222"/>
      <c r="L486" s="257"/>
      <c r="M486" s="46"/>
      <c r="N486" s="172"/>
      <c r="O486" s="172"/>
      <c r="P486" s="81"/>
      <c r="R486" s="246"/>
      <c r="S486" s="222"/>
      <c r="X486" s="56"/>
      <c r="Y486" s="272"/>
      <c r="Z486" s="363"/>
      <c r="AA486" s="273"/>
      <c r="AB486" s="287"/>
      <c r="AC486" s="419"/>
      <c r="AD486" s="341"/>
      <c r="AE486" s="342"/>
      <c r="AF486" s="343"/>
      <c r="AG486" s="420"/>
      <c r="AH486" s="269"/>
      <c r="AJ486" s="12"/>
      <c r="AK486" s="12"/>
      <c r="AR486" s="400"/>
      <c r="AS486" s="400"/>
    </row>
    <row r="487" spans="1:45" ht="15" hidden="1" customHeight="1" x14ac:dyDescent="0.25">
      <c r="A487" s="147"/>
      <c r="B487" s="181"/>
      <c r="C487" s="81"/>
      <c r="D487" s="81"/>
      <c r="E487" s="46"/>
      <c r="F487" s="81"/>
      <c r="G487" s="81"/>
      <c r="H487" s="208"/>
      <c r="I487" s="46"/>
      <c r="J487" s="222"/>
      <c r="K487" s="222"/>
      <c r="L487" s="257"/>
      <c r="M487" s="46"/>
      <c r="N487" s="172"/>
      <c r="O487" s="172"/>
      <c r="P487" s="81"/>
      <c r="R487" s="246"/>
      <c r="S487" s="222"/>
      <c r="X487" s="56"/>
      <c r="Y487" s="272"/>
      <c r="Z487" s="363"/>
      <c r="AA487" s="273"/>
      <c r="AB487" s="287"/>
      <c r="AC487" s="419"/>
      <c r="AD487" s="341"/>
      <c r="AE487" s="342"/>
      <c r="AF487" s="343"/>
      <c r="AG487" s="420"/>
      <c r="AH487" s="269"/>
      <c r="AJ487" s="12"/>
      <c r="AK487" s="12"/>
      <c r="AR487" s="400"/>
      <c r="AS487" s="400"/>
    </row>
    <row r="488" spans="1:45" ht="15" customHeight="1" x14ac:dyDescent="0.3">
      <c r="A488" s="147"/>
      <c r="B488" s="181"/>
      <c r="C488" s="125" t="s">
        <v>250</v>
      </c>
      <c r="D488" s="92" t="s">
        <v>277</v>
      </c>
      <c r="E488" s="46">
        <v>233</v>
      </c>
      <c r="F488" s="49"/>
      <c r="G488" s="49"/>
      <c r="H488" s="209" t="str">
        <f>IF(MIN(F488:G488)&gt;=0,"","ERROR")</f>
        <v/>
      </c>
      <c r="I488" s="46">
        <v>233</v>
      </c>
      <c r="J488" s="223"/>
      <c r="K488" s="223"/>
      <c r="L488" s="257"/>
      <c r="M488" s="46"/>
      <c r="N488" s="31"/>
      <c r="O488" s="172"/>
      <c r="P488" s="75"/>
      <c r="R488" s="246"/>
      <c r="S488" s="222"/>
      <c r="X488" s="56">
        <v>233</v>
      </c>
      <c r="Y488" s="272"/>
      <c r="Z488" s="367">
        <v>1</v>
      </c>
      <c r="AA488" s="273"/>
      <c r="AB488" s="275">
        <f>G488*Z488</f>
        <v>0</v>
      </c>
      <c r="AC488" s="419"/>
      <c r="AD488" s="368"/>
      <c r="AE488" s="369"/>
      <c r="AF488" s="358"/>
      <c r="AG488" s="362"/>
      <c r="AH488" s="269"/>
      <c r="AJ488" s="12"/>
      <c r="AK488" s="12"/>
      <c r="AR488" s="400"/>
      <c r="AS488" s="400"/>
    </row>
    <row r="489" spans="1:45" ht="15" hidden="1" customHeight="1" x14ac:dyDescent="0.25">
      <c r="A489" s="147"/>
      <c r="B489" s="181"/>
      <c r="C489" s="81"/>
      <c r="D489" s="81"/>
      <c r="E489" s="46"/>
      <c r="F489" s="81"/>
      <c r="G489" s="81"/>
      <c r="H489" s="208"/>
      <c r="I489" s="46"/>
      <c r="J489" s="222"/>
      <c r="K489" s="222"/>
      <c r="L489" s="257"/>
      <c r="M489" s="46"/>
      <c r="N489" s="172"/>
      <c r="O489" s="172"/>
      <c r="P489" s="81"/>
      <c r="R489" s="246"/>
      <c r="S489" s="222"/>
      <c r="X489" s="56"/>
      <c r="Y489" s="272"/>
      <c r="Z489" s="367"/>
      <c r="AA489" s="273"/>
      <c r="AB489" s="275"/>
      <c r="AC489" s="419"/>
      <c r="AD489" s="341"/>
      <c r="AE489" s="342"/>
      <c r="AF489" s="343"/>
      <c r="AG489" s="420"/>
      <c r="AH489" s="269"/>
      <c r="AJ489" s="12"/>
      <c r="AK489" s="12"/>
      <c r="AR489" s="400"/>
      <c r="AS489" s="400"/>
    </row>
    <row r="490" spans="1:45" ht="15" hidden="1" customHeight="1" x14ac:dyDescent="0.25">
      <c r="A490" s="147"/>
      <c r="B490" s="181"/>
      <c r="C490" s="81"/>
      <c r="D490" s="81"/>
      <c r="E490" s="46"/>
      <c r="F490" s="81"/>
      <c r="G490" s="81"/>
      <c r="H490" s="208"/>
      <c r="I490" s="46"/>
      <c r="J490" s="222"/>
      <c r="K490" s="222"/>
      <c r="L490" s="257"/>
      <c r="M490" s="46"/>
      <c r="N490" s="172"/>
      <c r="O490" s="172"/>
      <c r="P490" s="81"/>
      <c r="R490" s="246"/>
      <c r="S490" s="222"/>
      <c r="X490" s="56"/>
      <c r="Y490" s="272"/>
      <c r="Z490" s="367"/>
      <c r="AA490" s="273"/>
      <c r="AB490" s="275"/>
      <c r="AC490" s="419"/>
      <c r="AD490" s="341"/>
      <c r="AE490" s="342"/>
      <c r="AF490" s="343"/>
      <c r="AG490" s="420"/>
      <c r="AH490" s="269"/>
      <c r="AJ490" s="12"/>
      <c r="AK490" s="12"/>
      <c r="AR490" s="400"/>
      <c r="AS490" s="400"/>
    </row>
    <row r="491" spans="1:45" ht="15" customHeight="1" x14ac:dyDescent="0.3">
      <c r="A491" s="147"/>
      <c r="B491" s="181"/>
      <c r="C491" s="125" t="s">
        <v>251</v>
      </c>
      <c r="D491" s="92" t="s">
        <v>326</v>
      </c>
      <c r="E491" s="46">
        <v>234</v>
      </c>
      <c r="F491" s="49"/>
      <c r="G491" s="49"/>
      <c r="H491" s="209" t="str">
        <f>IF(MIN(F491:G491)&gt;=0,"","ERROR")</f>
        <v/>
      </c>
      <c r="I491" s="46">
        <v>234</v>
      </c>
      <c r="J491" s="223"/>
      <c r="K491" s="223"/>
      <c r="L491" s="257"/>
      <c r="M491" s="46"/>
      <c r="N491" s="31"/>
      <c r="O491" s="172"/>
      <c r="P491" s="75"/>
      <c r="R491" s="246"/>
      <c r="S491" s="222"/>
      <c r="X491" s="56">
        <v>234</v>
      </c>
      <c r="Y491" s="272"/>
      <c r="Z491" s="367">
        <v>0.85</v>
      </c>
      <c r="AA491" s="273"/>
      <c r="AB491" s="275">
        <f>G491*Z491</f>
        <v>0</v>
      </c>
      <c r="AC491" s="419"/>
      <c r="AD491" s="368"/>
      <c r="AE491" s="369"/>
      <c r="AF491" s="358"/>
      <c r="AG491" s="362"/>
      <c r="AH491" s="269"/>
      <c r="AJ491" s="12"/>
      <c r="AK491" s="12"/>
      <c r="AR491" s="400"/>
      <c r="AS491" s="400"/>
    </row>
    <row r="492" spans="1:45" ht="15" hidden="1" customHeight="1" x14ac:dyDescent="0.25">
      <c r="A492" s="147"/>
      <c r="B492" s="181"/>
      <c r="C492" s="81"/>
      <c r="D492" s="81"/>
      <c r="E492" s="46"/>
      <c r="F492" s="81"/>
      <c r="G492" s="81"/>
      <c r="H492" s="208"/>
      <c r="I492" s="46"/>
      <c r="J492" s="222"/>
      <c r="K492" s="222"/>
      <c r="L492" s="257"/>
      <c r="M492" s="46"/>
      <c r="N492" s="172"/>
      <c r="O492" s="172"/>
      <c r="P492" s="81"/>
      <c r="Q492" s="81"/>
      <c r="R492" s="246"/>
      <c r="S492" s="222"/>
      <c r="X492" s="56"/>
      <c r="Y492" s="272"/>
      <c r="Z492" s="367"/>
      <c r="AA492" s="273"/>
      <c r="AB492" s="275"/>
      <c r="AC492" s="419"/>
      <c r="AD492" s="341"/>
      <c r="AE492" s="342"/>
      <c r="AF492" s="343"/>
      <c r="AG492" s="420"/>
      <c r="AH492" s="269"/>
      <c r="AJ492" s="12"/>
      <c r="AK492" s="12"/>
      <c r="AR492" s="400"/>
      <c r="AS492" s="400"/>
    </row>
    <row r="493" spans="1:45" ht="15" hidden="1" customHeight="1" x14ac:dyDescent="0.25">
      <c r="A493" s="147"/>
      <c r="B493" s="181"/>
      <c r="C493" s="81"/>
      <c r="D493" s="81"/>
      <c r="E493" s="46"/>
      <c r="F493" s="81"/>
      <c r="G493" s="81"/>
      <c r="H493" s="208"/>
      <c r="I493" s="46"/>
      <c r="J493" s="222"/>
      <c r="K493" s="222"/>
      <c r="L493" s="257"/>
      <c r="M493" s="46"/>
      <c r="N493" s="172"/>
      <c r="O493" s="172"/>
      <c r="P493" s="81"/>
      <c r="Q493" s="81"/>
      <c r="R493" s="246"/>
      <c r="S493" s="222"/>
      <c r="X493" s="56"/>
      <c r="Y493" s="272"/>
      <c r="Z493" s="367"/>
      <c r="AA493" s="273"/>
      <c r="AB493" s="275"/>
      <c r="AC493" s="419"/>
      <c r="AD493" s="341"/>
      <c r="AE493" s="342"/>
      <c r="AF493" s="343"/>
      <c r="AG493" s="420"/>
      <c r="AH493" s="269"/>
      <c r="AJ493" s="12"/>
      <c r="AK493" s="12"/>
      <c r="AR493" s="400"/>
      <c r="AS493" s="400"/>
    </row>
    <row r="494" spans="1:45" ht="15" customHeight="1" x14ac:dyDescent="0.3">
      <c r="A494" s="147"/>
      <c r="B494" s="181"/>
      <c r="C494" s="125" t="s">
        <v>252</v>
      </c>
      <c r="D494" s="92" t="s">
        <v>324</v>
      </c>
      <c r="E494" s="46">
        <v>583</v>
      </c>
      <c r="F494" s="49"/>
      <c r="G494" s="49"/>
      <c r="H494" s="209" t="str">
        <f>IF(MIN(F494:G494)&gt;=0,"","ERROR")</f>
        <v/>
      </c>
      <c r="I494" s="46">
        <v>583</v>
      </c>
      <c r="J494" s="223"/>
      <c r="K494" s="223"/>
      <c r="L494" s="257"/>
      <c r="M494" s="46"/>
      <c r="N494" s="31"/>
      <c r="O494" s="172"/>
      <c r="P494" s="75"/>
      <c r="R494" s="246"/>
      <c r="S494" s="222"/>
      <c r="X494" s="56">
        <v>583</v>
      </c>
      <c r="Y494" s="272"/>
      <c r="Z494" s="367">
        <v>0.5</v>
      </c>
      <c r="AA494" s="273"/>
      <c r="AB494" s="275">
        <f>G494*Z494</f>
        <v>0</v>
      </c>
      <c r="AC494" s="419"/>
      <c r="AD494" s="368"/>
      <c r="AE494" s="369"/>
      <c r="AF494" s="358"/>
      <c r="AG494" s="362"/>
      <c r="AH494" s="269"/>
      <c r="AJ494" s="12"/>
      <c r="AK494" s="12"/>
      <c r="AR494" s="400"/>
      <c r="AS494" s="400"/>
    </row>
    <row r="495" spans="1:45" ht="15" hidden="1" customHeight="1" x14ac:dyDescent="0.25">
      <c r="A495" s="147"/>
      <c r="B495" s="181"/>
      <c r="C495" s="81"/>
      <c r="D495" s="81"/>
      <c r="E495" s="46"/>
      <c r="F495" s="81"/>
      <c r="G495" s="81"/>
      <c r="H495" s="208"/>
      <c r="I495" s="46"/>
      <c r="J495" s="222"/>
      <c r="K495" s="222"/>
      <c r="L495" s="257"/>
      <c r="M495" s="46"/>
      <c r="N495" s="172"/>
      <c r="O495" s="172"/>
      <c r="P495" s="81"/>
      <c r="R495" s="246"/>
      <c r="S495" s="222"/>
      <c r="X495" s="56"/>
      <c r="Y495" s="272"/>
      <c r="Z495" s="363"/>
      <c r="AA495" s="273"/>
      <c r="AB495" s="275"/>
      <c r="AC495" s="419"/>
      <c r="AD495" s="341"/>
      <c r="AE495" s="342"/>
      <c r="AF495" s="343"/>
      <c r="AG495" s="420"/>
      <c r="AH495" s="269"/>
      <c r="AJ495" s="12"/>
      <c r="AK495" s="12"/>
      <c r="AR495" s="400"/>
      <c r="AS495" s="400"/>
    </row>
    <row r="496" spans="1:45" ht="15" hidden="1" customHeight="1" x14ac:dyDescent="0.25">
      <c r="A496" s="147"/>
      <c r="B496" s="181"/>
      <c r="C496" s="81"/>
      <c r="D496" s="81"/>
      <c r="E496" s="46"/>
      <c r="F496" s="81"/>
      <c r="G496" s="81"/>
      <c r="H496" s="208"/>
      <c r="I496" s="46"/>
      <c r="J496" s="222"/>
      <c r="K496" s="222"/>
      <c r="L496" s="257"/>
      <c r="M496" s="46"/>
      <c r="N496" s="172"/>
      <c r="O496" s="172"/>
      <c r="P496" s="81"/>
      <c r="R496" s="246"/>
      <c r="S496" s="222"/>
      <c r="X496" s="56"/>
      <c r="Y496" s="272"/>
      <c r="Z496" s="363"/>
      <c r="AA496" s="273"/>
      <c r="AB496" s="275"/>
      <c r="AC496" s="419"/>
      <c r="AD496" s="341"/>
      <c r="AE496" s="342"/>
      <c r="AF496" s="343"/>
      <c r="AG496" s="420"/>
      <c r="AH496" s="269"/>
      <c r="AJ496" s="12"/>
      <c r="AK496" s="12"/>
      <c r="AR496" s="400"/>
      <c r="AS496" s="400"/>
    </row>
    <row r="497" spans="1:45" ht="30" customHeight="1" x14ac:dyDescent="0.25">
      <c r="A497" s="147"/>
      <c r="B497" s="181"/>
      <c r="C497" s="125" t="s">
        <v>253</v>
      </c>
      <c r="D497" s="92" t="s">
        <v>327</v>
      </c>
      <c r="E497" s="46">
        <v>237</v>
      </c>
      <c r="F497" s="49"/>
      <c r="G497" s="49"/>
      <c r="H497" s="209" t="str">
        <f>IF(MIN(F497:G497)&gt;=0,"","ERROR")</f>
        <v/>
      </c>
      <c r="I497" s="46">
        <v>237</v>
      </c>
      <c r="J497" s="223"/>
      <c r="K497" s="223"/>
      <c r="L497" s="257"/>
      <c r="M497" s="46"/>
      <c r="N497" s="31"/>
      <c r="O497" s="172"/>
      <c r="P497" s="74"/>
      <c r="R497" s="246"/>
      <c r="S497" s="222"/>
      <c r="X497" s="56">
        <v>237</v>
      </c>
      <c r="Y497" s="272"/>
      <c r="Z497" s="367">
        <v>0</v>
      </c>
      <c r="AA497" s="273"/>
      <c r="AB497" s="275">
        <f>G497*Z497</f>
        <v>0</v>
      </c>
      <c r="AC497" s="419"/>
      <c r="AD497" s="356">
        <v>0</v>
      </c>
      <c r="AE497" s="347"/>
      <c r="AF497" s="313">
        <f>F497*AD497</f>
        <v>0</v>
      </c>
      <c r="AG497" s="357"/>
      <c r="AH497" s="269"/>
      <c r="AJ497" s="12"/>
      <c r="AK497" s="12"/>
      <c r="AR497" s="400"/>
      <c r="AS497" s="400"/>
    </row>
    <row r="498" spans="1:45" ht="15" hidden="1" customHeight="1" x14ac:dyDescent="0.25">
      <c r="A498" s="147"/>
      <c r="B498" s="181"/>
      <c r="C498" s="81"/>
      <c r="D498" s="81"/>
      <c r="E498" s="46"/>
      <c r="F498" s="81"/>
      <c r="G498" s="81"/>
      <c r="H498" s="208"/>
      <c r="I498" s="46"/>
      <c r="J498" s="222"/>
      <c r="K498" s="222"/>
      <c r="L498" s="257"/>
      <c r="M498" s="46"/>
      <c r="N498" s="172"/>
      <c r="O498" s="172"/>
      <c r="P498" s="81"/>
      <c r="R498" s="246"/>
      <c r="S498" s="222"/>
      <c r="X498" s="56"/>
      <c r="Y498" s="272"/>
      <c r="Z498" s="363"/>
      <c r="AA498" s="273"/>
      <c r="AB498" s="287"/>
      <c r="AC498" s="419"/>
      <c r="AD498" s="341"/>
      <c r="AE498" s="342"/>
      <c r="AF498" s="343"/>
      <c r="AG498" s="420"/>
      <c r="AH498" s="269"/>
      <c r="AJ498" s="12"/>
      <c r="AK498" s="12"/>
      <c r="AR498" s="400"/>
      <c r="AS498" s="400"/>
    </row>
    <row r="499" spans="1:45" ht="15" hidden="1" customHeight="1" x14ac:dyDescent="0.25">
      <c r="A499" s="147"/>
      <c r="B499" s="181"/>
      <c r="C499" s="81"/>
      <c r="D499" s="81"/>
      <c r="E499" s="46"/>
      <c r="F499" s="81"/>
      <c r="G499" s="81"/>
      <c r="H499" s="208"/>
      <c r="I499" s="46"/>
      <c r="J499" s="222"/>
      <c r="K499" s="222"/>
      <c r="L499" s="257"/>
      <c r="M499" s="46"/>
      <c r="N499" s="172"/>
      <c r="O499" s="172"/>
      <c r="P499" s="81"/>
      <c r="R499" s="246"/>
      <c r="S499" s="222"/>
      <c r="X499" s="56"/>
      <c r="Y499" s="272"/>
      <c r="Z499" s="363"/>
      <c r="AA499" s="273"/>
      <c r="AB499" s="287"/>
      <c r="AC499" s="419"/>
      <c r="AD499" s="341"/>
      <c r="AE499" s="342"/>
      <c r="AF499" s="343"/>
      <c r="AG499" s="420"/>
      <c r="AH499" s="269"/>
      <c r="AJ499" s="12"/>
      <c r="AK499" s="12"/>
      <c r="AR499" s="400"/>
      <c r="AS499" s="400"/>
    </row>
    <row r="500" spans="1:45" ht="15" customHeight="1" x14ac:dyDescent="0.3">
      <c r="A500" s="147"/>
      <c r="B500" s="181"/>
      <c r="C500" s="97" t="s">
        <v>207</v>
      </c>
      <c r="D500" s="94"/>
      <c r="E500" s="46"/>
      <c r="F500" s="123"/>
      <c r="G500" s="123"/>
      <c r="H500" s="29"/>
      <c r="I500" s="46"/>
      <c r="J500" s="223"/>
      <c r="K500" s="223"/>
      <c r="L500" s="257"/>
      <c r="M500" s="46"/>
      <c r="N500" s="31"/>
      <c r="O500" s="172"/>
      <c r="P500" s="75"/>
      <c r="R500" s="246"/>
      <c r="S500" s="222"/>
      <c r="X500" s="56"/>
      <c r="Y500" s="272"/>
      <c r="Z500" s="358"/>
      <c r="AA500" s="273"/>
      <c r="AB500" s="355"/>
      <c r="AC500" s="419"/>
      <c r="AD500" s="368"/>
      <c r="AE500" s="369"/>
      <c r="AF500" s="358"/>
      <c r="AG500" s="362"/>
      <c r="AH500" s="269"/>
      <c r="AJ500" s="12"/>
      <c r="AK500" s="12"/>
      <c r="AR500" s="400"/>
      <c r="AS500" s="400"/>
    </row>
    <row r="501" spans="1:45" ht="30" customHeight="1" x14ac:dyDescent="0.25">
      <c r="A501" s="147"/>
      <c r="B501" s="181"/>
      <c r="C501" s="125" t="s">
        <v>235</v>
      </c>
      <c r="D501" s="92" t="s">
        <v>328</v>
      </c>
      <c r="E501" s="46">
        <v>238</v>
      </c>
      <c r="F501" s="49"/>
      <c r="G501" s="49"/>
      <c r="H501" s="209" t="str">
        <f>IF(MIN(F501:G501)&gt;=0,"","ERROR")</f>
        <v/>
      </c>
      <c r="I501" s="46">
        <v>238</v>
      </c>
      <c r="J501" s="223"/>
      <c r="K501" s="223"/>
      <c r="L501" s="257"/>
      <c r="M501" s="46"/>
      <c r="N501" s="31"/>
      <c r="O501" s="172"/>
      <c r="P501" s="74"/>
      <c r="R501" s="246"/>
      <c r="S501" s="222"/>
      <c r="X501" s="56">
        <v>238</v>
      </c>
      <c r="Y501" s="272"/>
      <c r="Z501" s="367">
        <v>0</v>
      </c>
      <c r="AA501" s="273"/>
      <c r="AB501" s="275">
        <f>G501*Z501</f>
        <v>0</v>
      </c>
      <c r="AC501" s="419"/>
      <c r="AD501" s="356">
        <v>0</v>
      </c>
      <c r="AE501" s="347"/>
      <c r="AF501" s="313">
        <f>F501*AD501</f>
        <v>0</v>
      </c>
      <c r="AG501" s="357"/>
      <c r="AH501" s="269"/>
      <c r="AJ501" s="12"/>
      <c r="AK501" s="12"/>
      <c r="AR501" s="400"/>
      <c r="AS501" s="400"/>
    </row>
    <row r="502" spans="1:45" ht="15" hidden="1" customHeight="1" x14ac:dyDescent="0.25">
      <c r="A502" s="147"/>
      <c r="B502" s="181"/>
      <c r="C502" s="81"/>
      <c r="D502" s="81"/>
      <c r="E502" s="46"/>
      <c r="F502" s="81"/>
      <c r="G502" s="81"/>
      <c r="H502" s="208"/>
      <c r="I502" s="46"/>
      <c r="J502" s="222"/>
      <c r="K502" s="222"/>
      <c r="L502" s="257"/>
      <c r="M502" s="46"/>
      <c r="N502" s="172"/>
      <c r="O502" s="172"/>
      <c r="P502" s="81"/>
      <c r="Q502" s="81"/>
      <c r="R502" s="246"/>
      <c r="S502" s="222"/>
      <c r="X502" s="56"/>
      <c r="Y502" s="272"/>
      <c r="Z502" s="363"/>
      <c r="AA502" s="273"/>
      <c r="AB502" s="287"/>
      <c r="AC502" s="419"/>
      <c r="AD502" s="341"/>
      <c r="AE502" s="342"/>
      <c r="AF502" s="343"/>
      <c r="AG502" s="420"/>
      <c r="AH502" s="269"/>
      <c r="AJ502" s="12"/>
      <c r="AK502" s="12"/>
      <c r="AR502" s="400"/>
      <c r="AS502" s="400"/>
    </row>
    <row r="503" spans="1:45" ht="15" hidden="1" customHeight="1" x14ac:dyDescent="0.25">
      <c r="A503" s="147"/>
      <c r="B503" s="181"/>
      <c r="C503" s="81"/>
      <c r="D503" s="81"/>
      <c r="E503" s="46"/>
      <c r="F503" s="81"/>
      <c r="G503" s="81"/>
      <c r="H503" s="208"/>
      <c r="I503" s="46"/>
      <c r="J503" s="222"/>
      <c r="K503" s="222"/>
      <c r="L503" s="257"/>
      <c r="M503" s="46"/>
      <c r="N503" s="172"/>
      <c r="O503" s="172"/>
      <c r="P503" s="81"/>
      <c r="Q503" s="81"/>
      <c r="R503" s="246"/>
      <c r="S503" s="222"/>
      <c r="X503" s="56"/>
      <c r="Y503" s="272"/>
      <c r="Z503" s="363"/>
      <c r="AA503" s="273"/>
      <c r="AB503" s="287"/>
      <c r="AC503" s="419"/>
      <c r="AD503" s="341"/>
      <c r="AE503" s="342"/>
      <c r="AF503" s="343"/>
      <c r="AG503" s="420"/>
      <c r="AH503" s="269"/>
      <c r="AJ503" s="12"/>
      <c r="AK503" s="12"/>
      <c r="AR503" s="400"/>
      <c r="AS503" s="400"/>
    </row>
    <row r="504" spans="1:45" ht="15" customHeight="1" x14ac:dyDescent="0.25">
      <c r="A504" s="147"/>
      <c r="B504" s="181"/>
      <c r="C504" s="125" t="s">
        <v>240</v>
      </c>
      <c r="D504" s="92" t="s">
        <v>349</v>
      </c>
      <c r="E504" s="46">
        <v>239</v>
      </c>
      <c r="F504" s="49"/>
      <c r="G504" s="49"/>
      <c r="H504" s="209" t="str">
        <f>IF(MIN(F504:G504)&gt;=0,"","ERROR")</f>
        <v/>
      </c>
      <c r="I504" s="46">
        <v>239</v>
      </c>
      <c r="J504" s="223"/>
      <c r="K504" s="223"/>
      <c r="L504" s="257"/>
      <c r="M504" s="46"/>
      <c r="N504" s="31"/>
      <c r="O504" s="172"/>
      <c r="P504" s="74"/>
      <c r="R504" s="246"/>
      <c r="S504" s="222"/>
      <c r="X504" s="56">
        <v>239</v>
      </c>
      <c r="Y504" s="272"/>
      <c r="Z504" s="358"/>
      <c r="AA504" s="273"/>
      <c r="AB504" s="277"/>
      <c r="AC504" s="419"/>
      <c r="AD504" s="356">
        <v>0</v>
      </c>
      <c r="AE504" s="347"/>
      <c r="AF504" s="313">
        <f>F504*AD504</f>
        <v>0</v>
      </c>
      <c r="AG504" s="357"/>
      <c r="AH504" s="269"/>
      <c r="AJ504" s="12"/>
      <c r="AK504" s="12"/>
      <c r="AR504" s="400"/>
      <c r="AS504" s="400"/>
    </row>
    <row r="505" spans="1:45" ht="15" hidden="1" customHeight="1" x14ac:dyDescent="0.25">
      <c r="A505" s="147"/>
      <c r="B505" s="181"/>
      <c r="C505" s="81"/>
      <c r="D505" s="81"/>
      <c r="E505" s="46"/>
      <c r="F505" s="81"/>
      <c r="G505" s="81"/>
      <c r="H505" s="208"/>
      <c r="I505" s="46"/>
      <c r="J505" s="222"/>
      <c r="K505" s="222"/>
      <c r="L505" s="257"/>
      <c r="M505" s="46"/>
      <c r="N505" s="172"/>
      <c r="O505" s="172"/>
      <c r="P505" s="81"/>
      <c r="R505" s="246"/>
      <c r="S505" s="222"/>
      <c r="X505" s="56"/>
      <c r="Y505" s="272"/>
      <c r="Z505" s="363"/>
      <c r="AA505" s="273"/>
      <c r="AB505" s="287"/>
      <c r="AC505" s="419"/>
      <c r="AD505" s="341"/>
      <c r="AE505" s="342"/>
      <c r="AF505" s="343"/>
      <c r="AG505" s="420"/>
      <c r="AH505" s="269"/>
      <c r="AJ505" s="12"/>
      <c r="AK505" s="12"/>
      <c r="AR505" s="400"/>
      <c r="AS505" s="400"/>
    </row>
    <row r="506" spans="1:45" ht="15" hidden="1" customHeight="1" x14ac:dyDescent="0.25">
      <c r="A506" s="147"/>
      <c r="B506" s="181"/>
      <c r="C506" s="81"/>
      <c r="D506" s="81"/>
      <c r="E506" s="46"/>
      <c r="F506" s="81"/>
      <c r="G506" s="81"/>
      <c r="H506" s="208"/>
      <c r="I506" s="46"/>
      <c r="J506" s="222"/>
      <c r="K506" s="222"/>
      <c r="L506" s="257"/>
      <c r="M506" s="46"/>
      <c r="N506" s="172"/>
      <c r="O506" s="172"/>
      <c r="P506" s="81"/>
      <c r="R506" s="246"/>
      <c r="S506" s="222"/>
      <c r="X506" s="56"/>
      <c r="Y506" s="272"/>
      <c r="Z506" s="363"/>
      <c r="AA506" s="273"/>
      <c r="AB506" s="287"/>
      <c r="AC506" s="419"/>
      <c r="AD506" s="341"/>
      <c r="AE506" s="342"/>
      <c r="AF506" s="343"/>
      <c r="AG506" s="420"/>
      <c r="AH506" s="269"/>
      <c r="AJ506" s="12"/>
      <c r="AK506" s="12"/>
      <c r="AR506" s="400"/>
      <c r="AS506" s="400"/>
    </row>
    <row r="507" spans="1:45" ht="15" customHeight="1" x14ac:dyDescent="0.25">
      <c r="A507" s="147"/>
      <c r="B507" s="181"/>
      <c r="C507" s="125" t="s">
        <v>241</v>
      </c>
      <c r="D507" s="92" t="s">
        <v>349</v>
      </c>
      <c r="E507" s="46">
        <v>586</v>
      </c>
      <c r="F507" s="49"/>
      <c r="G507" s="49"/>
      <c r="H507" s="209" t="str">
        <f>IF(MIN(F507:G507)&gt;=0,"","ERROR")</f>
        <v/>
      </c>
      <c r="I507" s="46">
        <v>586</v>
      </c>
      <c r="J507" s="223"/>
      <c r="K507" s="223"/>
      <c r="L507" s="257"/>
      <c r="M507" s="46"/>
      <c r="N507" s="31"/>
      <c r="O507" s="172"/>
      <c r="P507" s="74"/>
      <c r="R507" s="246"/>
      <c r="S507" s="222"/>
      <c r="X507" s="56">
        <v>586</v>
      </c>
      <c r="Y507" s="272"/>
      <c r="Z507" s="358"/>
      <c r="AA507" s="273"/>
      <c r="AB507" s="277"/>
      <c r="AC507" s="419"/>
      <c r="AD507" s="356">
        <v>0</v>
      </c>
      <c r="AE507" s="347"/>
      <c r="AF507" s="313">
        <f>F507*AD507</f>
        <v>0</v>
      </c>
      <c r="AG507" s="357"/>
      <c r="AH507" s="269"/>
      <c r="AJ507" s="12"/>
      <c r="AK507" s="12"/>
      <c r="AR507" s="400"/>
      <c r="AS507" s="400"/>
    </row>
    <row r="508" spans="1:45" ht="15" hidden="1" customHeight="1" x14ac:dyDescent="0.25">
      <c r="A508" s="147"/>
      <c r="B508" s="181"/>
      <c r="C508" s="81"/>
      <c r="D508" s="81"/>
      <c r="E508" s="46"/>
      <c r="F508" s="81"/>
      <c r="G508" s="81"/>
      <c r="H508" s="208"/>
      <c r="I508" s="46"/>
      <c r="J508" s="222"/>
      <c r="K508" s="222"/>
      <c r="L508" s="257"/>
      <c r="M508" s="46"/>
      <c r="N508" s="172"/>
      <c r="O508" s="172"/>
      <c r="P508" s="81"/>
      <c r="R508" s="246"/>
      <c r="S508" s="222"/>
      <c r="X508" s="56"/>
      <c r="Y508" s="272"/>
      <c r="Z508" s="363"/>
      <c r="AA508" s="273"/>
      <c r="AB508" s="287"/>
      <c r="AC508" s="419"/>
      <c r="AD508" s="341"/>
      <c r="AE508" s="342"/>
      <c r="AF508" s="343"/>
      <c r="AG508" s="420"/>
      <c r="AH508" s="269"/>
      <c r="AJ508" s="12"/>
      <c r="AK508" s="12"/>
      <c r="AR508" s="400"/>
      <c r="AS508" s="400"/>
    </row>
    <row r="509" spans="1:45" ht="15" hidden="1" customHeight="1" x14ac:dyDescent="0.25">
      <c r="A509" s="147"/>
      <c r="B509" s="181"/>
      <c r="C509" s="81"/>
      <c r="D509" s="81"/>
      <c r="E509" s="46"/>
      <c r="F509" s="81"/>
      <c r="G509" s="81"/>
      <c r="H509" s="208"/>
      <c r="I509" s="46"/>
      <c r="J509" s="222"/>
      <c r="K509" s="222"/>
      <c r="L509" s="257"/>
      <c r="M509" s="46"/>
      <c r="N509" s="172"/>
      <c r="O509" s="172"/>
      <c r="P509" s="81"/>
      <c r="R509" s="246"/>
      <c r="S509" s="222"/>
      <c r="X509" s="56"/>
      <c r="Y509" s="272"/>
      <c r="Z509" s="363"/>
      <c r="AA509" s="273"/>
      <c r="AB509" s="287"/>
      <c r="AC509" s="419"/>
      <c r="AD509" s="341"/>
      <c r="AE509" s="342"/>
      <c r="AF509" s="343"/>
      <c r="AG509" s="420"/>
      <c r="AH509" s="269"/>
      <c r="AJ509" s="12"/>
      <c r="AK509" s="12"/>
      <c r="AR509" s="400"/>
      <c r="AS509" s="400"/>
    </row>
    <row r="510" spans="1:45" ht="15" customHeight="1" x14ac:dyDescent="0.25">
      <c r="A510" s="147"/>
      <c r="B510" s="181"/>
      <c r="C510" s="141" t="s">
        <v>236</v>
      </c>
      <c r="D510" s="92" t="s">
        <v>349</v>
      </c>
      <c r="E510" s="46">
        <v>242</v>
      </c>
      <c r="F510" s="49"/>
      <c r="G510" s="49"/>
      <c r="H510" s="209" t="str">
        <f>IF(MIN(F510:G510)&gt;=0,"","ERROR")</f>
        <v/>
      </c>
      <c r="I510" s="46">
        <v>242</v>
      </c>
      <c r="J510" s="223"/>
      <c r="K510" s="223"/>
      <c r="L510" s="257"/>
      <c r="M510" s="46"/>
      <c r="N510" s="31"/>
      <c r="O510" s="172"/>
      <c r="P510" s="74"/>
      <c r="R510" s="246"/>
      <c r="S510" s="222"/>
      <c r="X510" s="56">
        <v>242</v>
      </c>
      <c r="Y510" s="272"/>
      <c r="Z510" s="358"/>
      <c r="AA510" s="273"/>
      <c r="AB510" s="277"/>
      <c r="AC510" s="419"/>
      <c r="AD510" s="356">
        <v>0</v>
      </c>
      <c r="AE510" s="347"/>
      <c r="AF510" s="313">
        <f>F510*AD510</f>
        <v>0</v>
      </c>
      <c r="AG510" s="357"/>
      <c r="AH510" s="269"/>
      <c r="AJ510" s="12"/>
      <c r="AK510" s="12"/>
      <c r="AR510" s="400"/>
      <c r="AS510" s="400"/>
    </row>
    <row r="511" spans="1:45" ht="15" hidden="1" customHeight="1" x14ac:dyDescent="0.25">
      <c r="A511" s="147"/>
      <c r="B511" s="181"/>
      <c r="C511" s="81"/>
      <c r="D511" s="81"/>
      <c r="E511" s="46"/>
      <c r="F511" s="81"/>
      <c r="G511" s="81"/>
      <c r="H511" s="208"/>
      <c r="I511" s="46"/>
      <c r="J511" s="222"/>
      <c r="K511" s="222"/>
      <c r="L511" s="257"/>
      <c r="M511" s="46"/>
      <c r="N511" s="172"/>
      <c r="O511" s="172"/>
      <c r="P511" s="81"/>
      <c r="R511" s="246"/>
      <c r="S511" s="222"/>
      <c r="X511" s="56"/>
      <c r="Y511" s="272"/>
      <c r="Z511" s="363"/>
      <c r="AA511" s="273"/>
      <c r="AB511" s="287"/>
      <c r="AC511" s="419"/>
      <c r="AD511" s="341"/>
      <c r="AE511" s="342"/>
      <c r="AF511" s="343"/>
      <c r="AG511" s="420"/>
      <c r="AH511" s="269"/>
      <c r="AJ511" s="12"/>
      <c r="AK511" s="12"/>
      <c r="AR511" s="400"/>
      <c r="AS511" s="400"/>
    </row>
    <row r="512" spans="1:45" ht="15" hidden="1" customHeight="1" x14ac:dyDescent="0.25">
      <c r="A512" s="147"/>
      <c r="B512" s="181"/>
      <c r="C512" s="81"/>
      <c r="D512" s="81"/>
      <c r="E512" s="46"/>
      <c r="F512" s="81"/>
      <c r="G512" s="81"/>
      <c r="H512" s="208"/>
      <c r="I512" s="46"/>
      <c r="J512" s="222"/>
      <c r="K512" s="222"/>
      <c r="L512" s="257"/>
      <c r="M512" s="46"/>
      <c r="N512" s="172"/>
      <c r="O512" s="172"/>
      <c r="P512" s="81"/>
      <c r="R512" s="246"/>
      <c r="S512" s="222"/>
      <c r="X512" s="56"/>
      <c r="Y512" s="272"/>
      <c r="Z512" s="363"/>
      <c r="AA512" s="273"/>
      <c r="AB512" s="287"/>
      <c r="AC512" s="419"/>
      <c r="AD512" s="341"/>
      <c r="AE512" s="342"/>
      <c r="AF512" s="343"/>
      <c r="AG512" s="420"/>
      <c r="AH512" s="269"/>
      <c r="AJ512" s="12"/>
      <c r="AK512" s="12"/>
      <c r="AR512" s="400"/>
      <c r="AS512" s="400"/>
    </row>
    <row r="513" spans="1:45" s="2" customFormat="1" ht="15" customHeight="1" x14ac:dyDescent="0.3">
      <c r="A513" s="187"/>
      <c r="B513" s="181"/>
      <c r="C513" s="141" t="s">
        <v>242</v>
      </c>
      <c r="D513" s="92" t="s">
        <v>329</v>
      </c>
      <c r="E513" s="46">
        <v>243</v>
      </c>
      <c r="F513" s="49"/>
      <c r="G513" s="49"/>
      <c r="H513" s="209" t="str">
        <f>IF(MIN(F513:G513)&gt;=0,"","ERROR")</f>
        <v/>
      </c>
      <c r="I513" s="46">
        <v>243</v>
      </c>
      <c r="J513" s="223"/>
      <c r="K513" s="223"/>
      <c r="L513" s="257"/>
      <c r="M513" s="46"/>
      <c r="N513" s="102"/>
      <c r="O513" s="172"/>
      <c r="P513" s="75"/>
      <c r="Q513" s="1"/>
      <c r="R513" s="246"/>
      <c r="S513" s="222"/>
      <c r="T513" s="405"/>
      <c r="X513" s="56">
        <v>243</v>
      </c>
      <c r="Y513" s="272"/>
      <c r="Z513" s="367">
        <v>0.15</v>
      </c>
      <c r="AA513" s="283"/>
      <c r="AB513" s="275">
        <f>G513*Z513</f>
        <v>0</v>
      </c>
      <c r="AC513" s="285"/>
      <c r="AD513" s="370"/>
      <c r="AE513" s="371"/>
      <c r="AF513" s="372"/>
      <c r="AG513" s="414"/>
      <c r="AH513" s="1"/>
      <c r="AI513" s="423"/>
      <c r="AJ513" s="1"/>
      <c r="AK513" s="1"/>
      <c r="AL513" s="1"/>
      <c r="AM513" s="421"/>
      <c r="AN513" s="421"/>
      <c r="AO513" s="421"/>
      <c r="AR513" s="400"/>
      <c r="AS513" s="400"/>
    </row>
    <row r="514" spans="1:45" s="2" customFormat="1" ht="15" hidden="1" customHeight="1" x14ac:dyDescent="0.25">
      <c r="A514" s="187"/>
      <c r="B514" s="181"/>
      <c r="C514" s="81"/>
      <c r="D514" s="81"/>
      <c r="E514" s="46"/>
      <c r="F514" s="81"/>
      <c r="G514" s="81"/>
      <c r="H514" s="208"/>
      <c r="I514" s="46"/>
      <c r="J514" s="222"/>
      <c r="K514" s="222"/>
      <c r="L514" s="257"/>
      <c r="M514" s="46"/>
      <c r="N514" s="172"/>
      <c r="O514" s="172"/>
      <c r="P514" s="81"/>
      <c r="Q514" s="1"/>
      <c r="R514" s="246"/>
      <c r="S514" s="222"/>
      <c r="T514" s="405"/>
      <c r="X514" s="56"/>
      <c r="Y514" s="272"/>
      <c r="Z514" s="438"/>
      <c r="AA514" s="283"/>
      <c r="AB514" s="284"/>
      <c r="AC514" s="285"/>
      <c r="AD514" s="373"/>
      <c r="AE514" s="371"/>
      <c r="AF514" s="374"/>
      <c r="AG514" s="423"/>
      <c r="AH514" s="1"/>
      <c r="AI514" s="423"/>
      <c r="AJ514" s="1"/>
      <c r="AK514" s="1"/>
      <c r="AL514" s="1"/>
      <c r="AM514" s="421"/>
      <c r="AN514" s="421"/>
      <c r="AO514" s="421"/>
      <c r="AR514" s="400"/>
      <c r="AS514" s="400"/>
    </row>
    <row r="515" spans="1:45" s="2" customFormat="1" ht="15" hidden="1" customHeight="1" x14ac:dyDescent="0.25">
      <c r="A515" s="187"/>
      <c r="B515" s="181"/>
      <c r="C515" s="81"/>
      <c r="D515" s="81"/>
      <c r="E515" s="46"/>
      <c r="F515" s="81"/>
      <c r="G515" s="81"/>
      <c r="H515" s="208"/>
      <c r="I515" s="46"/>
      <c r="J515" s="222"/>
      <c r="K515" s="222"/>
      <c r="L515" s="257"/>
      <c r="M515" s="46"/>
      <c r="N515" s="172"/>
      <c r="O515" s="172"/>
      <c r="P515" s="81"/>
      <c r="Q515" s="1"/>
      <c r="R515" s="246"/>
      <c r="S515" s="222"/>
      <c r="T515" s="405"/>
      <c r="X515" s="56"/>
      <c r="Y515" s="272"/>
      <c r="Z515" s="438"/>
      <c r="AA515" s="283"/>
      <c r="AB515" s="284"/>
      <c r="AC515" s="285"/>
      <c r="AD515" s="373"/>
      <c r="AE515" s="371"/>
      <c r="AF515" s="374"/>
      <c r="AG515" s="423"/>
      <c r="AH515" s="1"/>
      <c r="AI515" s="423"/>
      <c r="AJ515" s="1"/>
      <c r="AK515" s="1"/>
      <c r="AL515" s="1"/>
      <c r="AM515" s="421"/>
      <c r="AN515" s="421"/>
      <c r="AO515" s="421"/>
      <c r="AR515" s="400"/>
      <c r="AS515" s="400"/>
    </row>
    <row r="516" spans="1:45" ht="30" customHeight="1" x14ac:dyDescent="0.25">
      <c r="A516" s="147"/>
      <c r="B516" s="181"/>
      <c r="C516" s="141" t="s">
        <v>243</v>
      </c>
      <c r="D516" s="92" t="s">
        <v>328</v>
      </c>
      <c r="E516" s="46">
        <v>244</v>
      </c>
      <c r="F516" s="49"/>
      <c r="G516" s="49"/>
      <c r="H516" s="209" t="str">
        <f>IF(MIN(F516:G516)&gt;=0,"","ERROR")</f>
        <v/>
      </c>
      <c r="I516" s="46">
        <v>244</v>
      </c>
      <c r="J516" s="223"/>
      <c r="K516" s="223"/>
      <c r="L516" s="257"/>
      <c r="M516" s="46"/>
      <c r="N516" s="31"/>
      <c r="O516" s="172"/>
      <c r="P516" s="74"/>
      <c r="R516" s="246"/>
      <c r="S516" s="222"/>
      <c r="X516" s="56">
        <v>244</v>
      </c>
      <c r="Y516" s="272"/>
      <c r="Z516" s="367">
        <v>0</v>
      </c>
      <c r="AA516" s="273"/>
      <c r="AB516" s="275">
        <f>G516*Z516</f>
        <v>0</v>
      </c>
      <c r="AC516" s="419"/>
      <c r="AD516" s="356">
        <v>0</v>
      </c>
      <c r="AE516" s="347"/>
      <c r="AF516" s="313">
        <f>F516*AD516</f>
        <v>0</v>
      </c>
      <c r="AG516" s="357"/>
      <c r="AH516" s="269"/>
      <c r="AJ516" s="12"/>
      <c r="AK516" s="12"/>
      <c r="AR516" s="400"/>
      <c r="AS516" s="400"/>
    </row>
    <row r="517" spans="1:45" ht="15" hidden="1" customHeight="1" x14ac:dyDescent="0.25">
      <c r="A517" s="147"/>
      <c r="B517" s="181"/>
      <c r="C517" s="81"/>
      <c r="D517" s="81"/>
      <c r="E517" s="46"/>
      <c r="F517" s="81"/>
      <c r="G517" s="81"/>
      <c r="H517" s="208"/>
      <c r="I517" s="46"/>
      <c r="J517" s="222"/>
      <c r="K517" s="222"/>
      <c r="L517" s="257"/>
      <c r="M517" s="46"/>
      <c r="N517" s="172"/>
      <c r="O517" s="172"/>
      <c r="P517" s="81"/>
      <c r="R517" s="246"/>
      <c r="S517" s="222"/>
      <c r="X517" s="56"/>
      <c r="Y517" s="272"/>
      <c r="Z517" s="363"/>
      <c r="AA517" s="273"/>
      <c r="AB517" s="287"/>
      <c r="AC517" s="419"/>
      <c r="AD517" s="341"/>
      <c r="AE517" s="342"/>
      <c r="AF517" s="343"/>
      <c r="AG517" s="420"/>
      <c r="AH517" s="269"/>
      <c r="AJ517" s="12"/>
      <c r="AK517" s="12"/>
      <c r="AR517" s="400"/>
      <c r="AS517" s="400"/>
    </row>
    <row r="518" spans="1:45" ht="15" hidden="1" customHeight="1" x14ac:dyDescent="0.25">
      <c r="A518" s="147"/>
      <c r="B518" s="181"/>
      <c r="C518" s="81"/>
      <c r="D518" s="81"/>
      <c r="E518" s="46"/>
      <c r="F518" s="81"/>
      <c r="G518" s="81"/>
      <c r="H518" s="208"/>
      <c r="I518" s="46"/>
      <c r="J518" s="222"/>
      <c r="K518" s="222"/>
      <c r="L518" s="257"/>
      <c r="M518" s="46"/>
      <c r="N518" s="172"/>
      <c r="O518" s="172"/>
      <c r="P518" s="81"/>
      <c r="R518" s="246"/>
      <c r="S518" s="222"/>
      <c r="X518" s="56"/>
      <c r="Y518" s="272"/>
      <c r="Z518" s="363"/>
      <c r="AA518" s="273"/>
      <c r="AB518" s="287"/>
      <c r="AC518" s="419"/>
      <c r="AD518" s="341"/>
      <c r="AE518" s="342"/>
      <c r="AF518" s="343"/>
      <c r="AG518" s="420"/>
      <c r="AH518" s="269"/>
      <c r="AJ518" s="12"/>
      <c r="AK518" s="12"/>
      <c r="AR518" s="400"/>
      <c r="AS518" s="400"/>
    </row>
    <row r="519" spans="1:45" ht="15" customHeight="1" x14ac:dyDescent="0.25">
      <c r="A519" s="147"/>
      <c r="B519" s="181"/>
      <c r="C519" s="125" t="s">
        <v>244</v>
      </c>
      <c r="D519" s="92" t="s">
        <v>349</v>
      </c>
      <c r="E519" s="46">
        <v>589</v>
      </c>
      <c r="F519" s="49"/>
      <c r="G519" s="49"/>
      <c r="H519" s="209" t="str">
        <f>IF(MIN(F519:G519)&gt;=0,"","ERROR")</f>
        <v/>
      </c>
      <c r="I519" s="46">
        <v>589</v>
      </c>
      <c r="J519" s="223"/>
      <c r="K519" s="223"/>
      <c r="L519" s="257"/>
      <c r="M519" s="46"/>
      <c r="N519" s="31"/>
      <c r="O519" s="172"/>
      <c r="P519" s="74"/>
      <c r="R519" s="246"/>
      <c r="S519" s="222"/>
      <c r="X519" s="56">
        <v>589</v>
      </c>
      <c r="Y519" s="272"/>
      <c r="Z519" s="358"/>
      <c r="AA519" s="273"/>
      <c r="AB519" s="277"/>
      <c r="AC519" s="419"/>
      <c r="AD519" s="356">
        <v>0</v>
      </c>
      <c r="AE519" s="347"/>
      <c r="AF519" s="313">
        <f>F519*AD519</f>
        <v>0</v>
      </c>
      <c r="AG519" s="357"/>
      <c r="AH519" s="269"/>
      <c r="AJ519" s="12"/>
      <c r="AK519" s="12"/>
      <c r="AR519" s="400"/>
      <c r="AS519" s="400"/>
    </row>
    <row r="520" spans="1:45" ht="15" hidden="1" customHeight="1" x14ac:dyDescent="0.25">
      <c r="A520" s="147"/>
      <c r="B520" s="181"/>
      <c r="C520" s="81"/>
      <c r="D520" s="81"/>
      <c r="E520" s="46"/>
      <c r="F520" s="81"/>
      <c r="G520" s="81"/>
      <c r="H520" s="208"/>
      <c r="I520" s="46"/>
      <c r="J520" s="222"/>
      <c r="K520" s="222"/>
      <c r="L520" s="257"/>
      <c r="M520" s="46"/>
      <c r="N520" s="172"/>
      <c r="O520" s="172"/>
      <c r="P520" s="81"/>
      <c r="R520" s="246"/>
      <c r="S520" s="222"/>
      <c r="X520" s="56"/>
      <c r="Y520" s="272"/>
      <c r="Z520" s="358"/>
      <c r="AA520" s="273"/>
      <c r="AB520" s="277"/>
      <c r="AC520" s="419"/>
      <c r="AD520" s="341"/>
      <c r="AE520" s="342"/>
      <c r="AF520" s="343"/>
      <c r="AG520" s="420"/>
      <c r="AH520" s="269"/>
      <c r="AJ520" s="12"/>
      <c r="AK520" s="12"/>
      <c r="AR520" s="400"/>
      <c r="AS520" s="400"/>
    </row>
    <row r="521" spans="1:45" ht="15" hidden="1" customHeight="1" x14ac:dyDescent="0.25">
      <c r="A521" s="147"/>
      <c r="B521" s="181"/>
      <c r="C521" s="81"/>
      <c r="D521" s="81"/>
      <c r="E521" s="46"/>
      <c r="F521" s="81"/>
      <c r="G521" s="81"/>
      <c r="H521" s="208"/>
      <c r="I521" s="46"/>
      <c r="J521" s="222"/>
      <c r="K521" s="222"/>
      <c r="L521" s="257"/>
      <c r="M521" s="46"/>
      <c r="N521" s="172"/>
      <c r="O521" s="172"/>
      <c r="P521" s="81"/>
      <c r="R521" s="246"/>
      <c r="S521" s="222"/>
      <c r="X521" s="56"/>
      <c r="Y521" s="272"/>
      <c r="Z521" s="358"/>
      <c r="AA521" s="273"/>
      <c r="AB521" s="277"/>
      <c r="AC521" s="419"/>
      <c r="AD521" s="341"/>
      <c r="AE521" s="342"/>
      <c r="AF521" s="343"/>
      <c r="AG521" s="420"/>
      <c r="AH521" s="269"/>
      <c r="AJ521" s="12"/>
      <c r="AK521" s="12"/>
      <c r="AR521" s="400"/>
      <c r="AS521" s="400"/>
    </row>
    <row r="522" spans="1:45" ht="15" customHeight="1" x14ac:dyDescent="0.25">
      <c r="A522" s="147"/>
      <c r="B522" s="181"/>
      <c r="C522" s="125" t="s">
        <v>245</v>
      </c>
      <c r="D522" s="92" t="s">
        <v>349</v>
      </c>
      <c r="E522" s="46">
        <v>247</v>
      </c>
      <c r="F522" s="49"/>
      <c r="G522" s="49"/>
      <c r="H522" s="209" t="str">
        <f>IF(MIN(F522:G522)&gt;=0,"","ERROR")</f>
        <v/>
      </c>
      <c r="I522" s="46">
        <v>247</v>
      </c>
      <c r="J522" s="223"/>
      <c r="K522" s="223"/>
      <c r="L522" s="257"/>
      <c r="M522" s="46"/>
      <c r="N522" s="31"/>
      <c r="O522" s="172"/>
      <c r="P522" s="74"/>
      <c r="R522" s="246"/>
      <c r="S522" s="222"/>
      <c r="X522" s="56">
        <v>247</v>
      </c>
      <c r="Y522" s="272"/>
      <c r="Z522" s="358"/>
      <c r="AA522" s="273"/>
      <c r="AB522" s="277"/>
      <c r="AC522" s="419"/>
      <c r="AD522" s="356">
        <v>0</v>
      </c>
      <c r="AE522" s="347"/>
      <c r="AF522" s="313">
        <f>F522*AD522</f>
        <v>0</v>
      </c>
      <c r="AG522" s="357"/>
      <c r="AH522" s="269"/>
      <c r="AJ522" s="12"/>
      <c r="AK522" s="12"/>
      <c r="AR522" s="400"/>
      <c r="AS522" s="400"/>
    </row>
    <row r="523" spans="1:45" ht="15" hidden="1" customHeight="1" x14ac:dyDescent="0.25">
      <c r="A523" s="147"/>
      <c r="B523" s="181"/>
      <c r="C523" s="81"/>
      <c r="D523" s="81"/>
      <c r="E523" s="46"/>
      <c r="F523" s="81"/>
      <c r="G523" s="81"/>
      <c r="H523" s="208"/>
      <c r="I523" s="46"/>
      <c r="J523" s="222"/>
      <c r="K523" s="222"/>
      <c r="L523" s="257"/>
      <c r="M523" s="46"/>
      <c r="N523" s="172"/>
      <c r="O523" s="172"/>
      <c r="P523" s="81"/>
      <c r="R523" s="246"/>
      <c r="S523" s="222"/>
      <c r="X523" s="56"/>
      <c r="Y523" s="272"/>
      <c r="Z523" s="363"/>
      <c r="AA523" s="273"/>
      <c r="AB523" s="287"/>
      <c r="AC523" s="419"/>
      <c r="AD523" s="341"/>
      <c r="AE523" s="342"/>
      <c r="AF523" s="343"/>
      <c r="AG523" s="420"/>
      <c r="AH523" s="269"/>
      <c r="AJ523" s="12"/>
      <c r="AK523" s="12"/>
      <c r="AR523" s="400"/>
      <c r="AS523" s="400"/>
    </row>
    <row r="524" spans="1:45" ht="15" hidden="1" customHeight="1" x14ac:dyDescent="0.25">
      <c r="A524" s="147"/>
      <c r="B524" s="181"/>
      <c r="C524" s="81"/>
      <c r="D524" s="81"/>
      <c r="E524" s="46"/>
      <c r="F524" s="81"/>
      <c r="G524" s="81"/>
      <c r="H524" s="208"/>
      <c r="I524" s="46"/>
      <c r="J524" s="222"/>
      <c r="K524" s="222"/>
      <c r="L524" s="257"/>
      <c r="M524" s="46"/>
      <c r="N524" s="172"/>
      <c r="O524" s="172"/>
      <c r="P524" s="81"/>
      <c r="R524" s="246"/>
      <c r="S524" s="222"/>
      <c r="X524" s="56"/>
      <c r="Y524" s="272"/>
      <c r="Z524" s="363"/>
      <c r="AA524" s="273"/>
      <c r="AB524" s="287"/>
      <c r="AC524" s="419"/>
      <c r="AD524" s="341"/>
      <c r="AE524" s="342"/>
      <c r="AF524" s="343"/>
      <c r="AG524" s="420"/>
      <c r="AH524" s="269"/>
      <c r="AJ524" s="12"/>
      <c r="AK524" s="12"/>
      <c r="AR524" s="400"/>
      <c r="AS524" s="400"/>
    </row>
    <row r="525" spans="1:45" ht="15" customHeight="1" x14ac:dyDescent="0.25">
      <c r="A525" s="147"/>
      <c r="B525" s="181"/>
      <c r="C525" s="125" t="s">
        <v>246</v>
      </c>
      <c r="D525" s="92" t="s">
        <v>330</v>
      </c>
      <c r="E525" s="46">
        <v>592</v>
      </c>
      <c r="F525" s="49"/>
      <c r="G525" s="49"/>
      <c r="H525" s="209" t="str">
        <f>IF(MIN(F525:G525)&gt;=0,"","ERROR")</f>
        <v/>
      </c>
      <c r="I525" s="46">
        <v>592</v>
      </c>
      <c r="J525" s="223"/>
      <c r="K525" s="223"/>
      <c r="L525" s="257"/>
      <c r="M525" s="46"/>
      <c r="N525" s="31"/>
      <c r="O525" s="172"/>
      <c r="P525" s="74"/>
      <c r="R525" s="246"/>
      <c r="S525" s="222"/>
      <c r="X525" s="56">
        <v>592</v>
      </c>
      <c r="Y525" s="272"/>
      <c r="Z525" s="367">
        <v>0.5</v>
      </c>
      <c r="AA525" s="273"/>
      <c r="AB525" s="275">
        <f>G525*Z525</f>
        <v>0</v>
      </c>
      <c r="AC525" s="419"/>
      <c r="AD525" s="361"/>
      <c r="AE525" s="342"/>
      <c r="AF525" s="372"/>
      <c r="AG525" s="414"/>
      <c r="AH525" s="269"/>
      <c r="AJ525" s="12"/>
      <c r="AK525" s="12"/>
      <c r="AR525" s="400"/>
      <c r="AS525" s="400"/>
    </row>
    <row r="526" spans="1:45" ht="15" hidden="1" customHeight="1" x14ac:dyDescent="0.25">
      <c r="A526" s="147"/>
      <c r="B526" s="181"/>
      <c r="C526" s="81"/>
      <c r="D526" s="81"/>
      <c r="E526" s="46"/>
      <c r="F526" s="81"/>
      <c r="G526" s="81"/>
      <c r="H526" s="208"/>
      <c r="I526" s="46"/>
      <c r="J526" s="222"/>
      <c r="K526" s="222"/>
      <c r="L526" s="257"/>
      <c r="M526" s="46"/>
      <c r="N526" s="172"/>
      <c r="O526" s="172"/>
      <c r="P526" s="81"/>
      <c r="R526" s="246"/>
      <c r="S526" s="222"/>
      <c r="X526" s="56"/>
      <c r="Y526" s="272"/>
      <c r="Z526" s="363"/>
      <c r="AA526" s="273"/>
      <c r="AB526" s="287"/>
      <c r="AC526" s="419"/>
      <c r="AD526" s="361"/>
      <c r="AE526" s="342"/>
      <c r="AF526" s="343"/>
      <c r="AG526" s="420"/>
      <c r="AH526" s="269"/>
      <c r="AJ526" s="12"/>
      <c r="AK526" s="12"/>
      <c r="AR526" s="400"/>
      <c r="AS526" s="400"/>
    </row>
    <row r="527" spans="1:45" ht="15" hidden="1" customHeight="1" x14ac:dyDescent="0.25">
      <c r="A527" s="147"/>
      <c r="B527" s="181"/>
      <c r="C527" s="81"/>
      <c r="D527" s="81"/>
      <c r="E527" s="46"/>
      <c r="F527" s="81"/>
      <c r="G527" s="81"/>
      <c r="H527" s="208"/>
      <c r="I527" s="46"/>
      <c r="J527" s="222"/>
      <c r="K527" s="222"/>
      <c r="L527" s="257"/>
      <c r="M527" s="46"/>
      <c r="N527" s="172"/>
      <c r="O527" s="172"/>
      <c r="P527" s="81"/>
      <c r="R527" s="246"/>
      <c r="S527" s="222"/>
      <c r="X527" s="56"/>
      <c r="Y527" s="272"/>
      <c r="Z527" s="363"/>
      <c r="AA527" s="273"/>
      <c r="AB527" s="287"/>
      <c r="AC527" s="419"/>
      <c r="AD527" s="361"/>
      <c r="AE527" s="342"/>
      <c r="AF527" s="343"/>
      <c r="AG527" s="420"/>
      <c r="AH527" s="269"/>
      <c r="AJ527" s="12"/>
      <c r="AK527" s="12"/>
      <c r="AR527" s="400"/>
      <c r="AS527" s="400"/>
    </row>
    <row r="528" spans="1:45" ht="15" customHeight="1" x14ac:dyDescent="0.25">
      <c r="A528" s="147"/>
      <c r="B528" s="181"/>
      <c r="C528" s="125" t="s">
        <v>247</v>
      </c>
      <c r="D528" s="92" t="s">
        <v>331</v>
      </c>
      <c r="E528" s="46">
        <v>595</v>
      </c>
      <c r="F528" s="49"/>
      <c r="G528" s="49"/>
      <c r="H528" s="209" t="str">
        <f>IF(MIN(F528:G528)&gt;=0,"","ERROR")</f>
        <v/>
      </c>
      <c r="I528" s="46">
        <v>595</v>
      </c>
      <c r="J528" s="223"/>
      <c r="K528" s="223"/>
      <c r="L528" s="257"/>
      <c r="M528" s="46"/>
      <c r="N528" s="31"/>
      <c r="O528" s="172"/>
      <c r="P528" s="74"/>
      <c r="R528" s="246"/>
      <c r="S528" s="222"/>
      <c r="X528" s="56">
        <v>595</v>
      </c>
      <c r="Y528" s="272"/>
      <c r="Z528" s="367">
        <v>0.35</v>
      </c>
      <c r="AA528" s="273"/>
      <c r="AB528" s="275">
        <f>G528*Z528</f>
        <v>0</v>
      </c>
      <c r="AC528" s="419"/>
      <c r="AD528" s="361"/>
      <c r="AE528" s="342"/>
      <c r="AF528" s="372"/>
      <c r="AG528" s="414"/>
      <c r="AH528" s="269"/>
      <c r="AJ528" s="12"/>
      <c r="AK528" s="12"/>
      <c r="AR528" s="400"/>
      <c r="AS528" s="400"/>
    </row>
    <row r="529" spans="1:45" ht="15" hidden="1" customHeight="1" x14ac:dyDescent="0.25">
      <c r="A529" s="147"/>
      <c r="B529" s="181"/>
      <c r="C529" s="81"/>
      <c r="D529" s="81"/>
      <c r="E529" s="46"/>
      <c r="F529" s="81"/>
      <c r="G529" s="81"/>
      <c r="H529" s="208"/>
      <c r="I529" s="46"/>
      <c r="J529" s="222"/>
      <c r="K529" s="222"/>
      <c r="L529" s="257"/>
      <c r="M529" s="46"/>
      <c r="N529" s="172"/>
      <c r="O529" s="172"/>
      <c r="P529" s="81"/>
      <c r="R529" s="246"/>
      <c r="S529" s="222"/>
      <c r="X529" s="56"/>
      <c r="Y529" s="272"/>
      <c r="Z529" s="363"/>
      <c r="AA529" s="273"/>
      <c r="AB529" s="287"/>
      <c r="AC529" s="419"/>
      <c r="AD529" s="341"/>
      <c r="AE529" s="342"/>
      <c r="AF529" s="343"/>
      <c r="AG529" s="420"/>
      <c r="AH529" s="269"/>
      <c r="AJ529" s="12"/>
      <c r="AK529" s="12"/>
      <c r="AR529" s="400"/>
      <c r="AS529" s="400"/>
    </row>
    <row r="530" spans="1:45" ht="15" hidden="1" customHeight="1" x14ac:dyDescent="0.25">
      <c r="A530" s="147"/>
      <c r="B530" s="181"/>
      <c r="C530" s="81"/>
      <c r="D530" s="81"/>
      <c r="E530" s="46"/>
      <c r="F530" s="81"/>
      <c r="G530" s="81"/>
      <c r="H530" s="208"/>
      <c r="I530" s="46"/>
      <c r="J530" s="222"/>
      <c r="K530" s="222"/>
      <c r="L530" s="257"/>
      <c r="M530" s="46"/>
      <c r="N530" s="172"/>
      <c r="O530" s="172"/>
      <c r="P530" s="81"/>
      <c r="R530" s="246"/>
      <c r="S530" s="222"/>
      <c r="X530" s="56"/>
      <c r="Y530" s="272"/>
      <c r="Z530" s="363"/>
      <c r="AA530" s="273"/>
      <c r="AB530" s="287"/>
      <c r="AC530" s="419"/>
      <c r="AD530" s="341"/>
      <c r="AE530" s="342"/>
      <c r="AF530" s="343"/>
      <c r="AG530" s="420"/>
      <c r="AH530" s="269"/>
      <c r="AJ530" s="12"/>
      <c r="AK530" s="12"/>
      <c r="AR530" s="400"/>
      <c r="AS530" s="400"/>
    </row>
    <row r="531" spans="1:45" ht="30" customHeight="1" x14ac:dyDescent="0.25">
      <c r="A531" s="147"/>
      <c r="B531" s="181"/>
      <c r="C531" s="125" t="s">
        <v>248</v>
      </c>
      <c r="D531" s="92" t="s">
        <v>328</v>
      </c>
      <c r="E531" s="46">
        <v>598</v>
      </c>
      <c r="F531" s="49"/>
      <c r="G531" s="49"/>
      <c r="H531" s="209" t="str">
        <f>IF(MIN(F531:G531)&gt;=0,"","ERROR")</f>
        <v/>
      </c>
      <c r="I531" s="46">
        <v>598</v>
      </c>
      <c r="J531" s="223"/>
      <c r="K531" s="223"/>
      <c r="L531" s="257"/>
      <c r="M531" s="46"/>
      <c r="N531" s="31"/>
      <c r="O531" s="172"/>
      <c r="P531" s="74"/>
      <c r="R531" s="246"/>
      <c r="S531" s="222"/>
      <c r="X531" s="56">
        <v>598</v>
      </c>
      <c r="Y531" s="272"/>
      <c r="Z531" s="367">
        <v>0</v>
      </c>
      <c r="AA531" s="273"/>
      <c r="AB531" s="275">
        <f>G531*Z531</f>
        <v>0</v>
      </c>
      <c r="AC531" s="419"/>
      <c r="AD531" s="356">
        <v>0</v>
      </c>
      <c r="AE531" s="347"/>
      <c r="AF531" s="313">
        <f>F531*AD531</f>
        <v>0</v>
      </c>
      <c r="AG531" s="357"/>
      <c r="AH531" s="269"/>
      <c r="AJ531" s="12"/>
      <c r="AK531" s="12"/>
      <c r="AR531" s="400"/>
      <c r="AS531" s="400"/>
    </row>
    <row r="532" spans="1:45" ht="15" hidden="1" customHeight="1" x14ac:dyDescent="0.25">
      <c r="A532" s="147"/>
      <c r="B532" s="181"/>
      <c r="C532" s="81"/>
      <c r="D532" s="81"/>
      <c r="E532" s="46"/>
      <c r="F532" s="81"/>
      <c r="G532" s="81"/>
      <c r="H532" s="208"/>
      <c r="I532" s="46"/>
      <c r="J532" s="222"/>
      <c r="K532" s="222"/>
      <c r="L532" s="257"/>
      <c r="M532" s="46"/>
      <c r="N532" s="172"/>
      <c r="O532" s="172"/>
      <c r="P532" s="81"/>
      <c r="R532" s="246"/>
      <c r="S532" s="222"/>
      <c r="X532" s="56"/>
      <c r="Y532" s="272"/>
      <c r="Z532" s="363"/>
      <c r="AA532" s="273"/>
      <c r="AB532" s="287"/>
      <c r="AC532" s="419"/>
      <c r="AD532" s="341"/>
      <c r="AE532" s="342"/>
      <c r="AF532" s="343"/>
      <c r="AG532" s="420"/>
      <c r="AH532" s="269"/>
      <c r="AJ532" s="12"/>
      <c r="AK532" s="12"/>
      <c r="AR532" s="400"/>
      <c r="AS532" s="400"/>
    </row>
    <row r="533" spans="1:45" ht="15" hidden="1" customHeight="1" x14ac:dyDescent="0.25">
      <c r="A533" s="147"/>
      <c r="B533" s="181"/>
      <c r="C533" s="81"/>
      <c r="D533" s="81"/>
      <c r="E533" s="46"/>
      <c r="F533" s="81"/>
      <c r="G533" s="81"/>
      <c r="H533" s="208"/>
      <c r="I533" s="46"/>
      <c r="J533" s="222"/>
      <c r="K533" s="222"/>
      <c r="L533" s="257"/>
      <c r="M533" s="46"/>
      <c r="N533" s="172"/>
      <c r="O533" s="172"/>
      <c r="P533" s="81"/>
      <c r="R533" s="246"/>
      <c r="S533" s="222"/>
      <c r="X533" s="56"/>
      <c r="Y533" s="272"/>
      <c r="Z533" s="363"/>
      <c r="AA533" s="273"/>
      <c r="AB533" s="287"/>
      <c r="AC533" s="419"/>
      <c r="AD533" s="341"/>
      <c r="AE533" s="342"/>
      <c r="AF533" s="343"/>
      <c r="AG533" s="420"/>
      <c r="AH533" s="269"/>
      <c r="AJ533" s="12"/>
      <c r="AK533" s="12"/>
      <c r="AR533" s="400"/>
      <c r="AS533" s="400"/>
    </row>
    <row r="534" spans="1:45" ht="15" customHeight="1" x14ac:dyDescent="0.25">
      <c r="A534" s="147"/>
      <c r="B534" s="181"/>
      <c r="C534" s="125" t="s">
        <v>249</v>
      </c>
      <c r="D534" s="92" t="s">
        <v>349</v>
      </c>
      <c r="E534" s="46">
        <v>601</v>
      </c>
      <c r="F534" s="49"/>
      <c r="G534" s="49"/>
      <c r="H534" s="209" t="str">
        <f>IF(MIN(F534:G534)&gt;=0,"","ERROR")</f>
        <v/>
      </c>
      <c r="I534" s="46">
        <v>601</v>
      </c>
      <c r="J534" s="223"/>
      <c r="K534" s="223"/>
      <c r="L534" s="257"/>
      <c r="M534" s="46"/>
      <c r="N534" s="31"/>
      <c r="O534" s="172"/>
      <c r="P534" s="74"/>
      <c r="R534" s="246"/>
      <c r="S534" s="222"/>
      <c r="X534" s="56">
        <v>601</v>
      </c>
      <c r="Y534" s="272"/>
      <c r="Z534" s="358"/>
      <c r="AA534" s="273"/>
      <c r="AB534" s="277"/>
      <c r="AC534" s="419"/>
      <c r="AD534" s="356">
        <v>0</v>
      </c>
      <c r="AE534" s="347"/>
      <c r="AF534" s="313">
        <f>F534*AD534</f>
        <v>0</v>
      </c>
      <c r="AG534" s="357"/>
      <c r="AH534" s="12"/>
      <c r="AI534" s="420"/>
      <c r="AJ534" s="12"/>
      <c r="AK534" s="12"/>
      <c r="AR534" s="400"/>
      <c r="AS534" s="400"/>
    </row>
    <row r="535" spans="1:45" ht="15" hidden="1" customHeight="1" x14ac:dyDescent="0.25">
      <c r="A535" s="147"/>
      <c r="B535" s="181"/>
      <c r="C535" s="81"/>
      <c r="D535" s="81"/>
      <c r="E535" s="46"/>
      <c r="F535" s="81"/>
      <c r="G535" s="81"/>
      <c r="H535" s="208"/>
      <c r="I535" s="46"/>
      <c r="J535" s="222"/>
      <c r="K535" s="222"/>
      <c r="L535" s="257"/>
      <c r="M535" s="46"/>
      <c r="N535" s="172"/>
      <c r="O535" s="172"/>
      <c r="P535" s="81"/>
      <c r="R535" s="246"/>
      <c r="S535" s="222"/>
      <c r="X535" s="56"/>
      <c r="Y535" s="272"/>
      <c r="Z535" s="363"/>
      <c r="AA535" s="273"/>
      <c r="AB535" s="287"/>
      <c r="AC535" s="419"/>
      <c r="AD535" s="341"/>
      <c r="AE535" s="342"/>
      <c r="AF535" s="343"/>
      <c r="AG535" s="420"/>
      <c r="AH535" s="12"/>
      <c r="AI535" s="420"/>
      <c r="AJ535" s="11"/>
      <c r="AK535" s="12"/>
      <c r="AR535" s="400"/>
      <c r="AS535" s="400"/>
    </row>
    <row r="536" spans="1:45" ht="15" hidden="1" customHeight="1" x14ac:dyDescent="0.25">
      <c r="A536" s="147"/>
      <c r="B536" s="181"/>
      <c r="C536" s="81"/>
      <c r="D536" s="81"/>
      <c r="E536" s="46"/>
      <c r="F536" s="81"/>
      <c r="G536" s="81"/>
      <c r="H536" s="208"/>
      <c r="I536" s="46"/>
      <c r="J536" s="222"/>
      <c r="K536" s="222"/>
      <c r="L536" s="257"/>
      <c r="M536" s="46"/>
      <c r="N536" s="172"/>
      <c r="O536" s="172"/>
      <c r="P536" s="81"/>
      <c r="R536" s="246"/>
      <c r="S536" s="222"/>
      <c r="X536" s="56"/>
      <c r="Y536" s="272"/>
      <c r="Z536" s="363"/>
      <c r="AA536" s="273"/>
      <c r="AB536" s="287"/>
      <c r="AC536" s="419"/>
      <c r="AD536" s="341"/>
      <c r="AE536" s="342"/>
      <c r="AF536" s="343"/>
      <c r="AG536" s="420"/>
      <c r="AH536" s="12"/>
      <c r="AI536" s="420"/>
      <c r="AJ536" s="11"/>
      <c r="AK536" s="12"/>
      <c r="AR536" s="400"/>
      <c r="AS536" s="400"/>
    </row>
    <row r="537" spans="1:45" s="2" customFormat="1" ht="15" customHeight="1" x14ac:dyDescent="0.3">
      <c r="A537" s="187"/>
      <c r="B537" s="181"/>
      <c r="C537" s="125" t="s">
        <v>250</v>
      </c>
      <c r="D537" s="92" t="s">
        <v>332</v>
      </c>
      <c r="E537" s="46">
        <v>258</v>
      </c>
      <c r="F537" s="49"/>
      <c r="G537" s="49"/>
      <c r="H537" s="209" t="str">
        <f>IF(MIN(F537:G537)&gt;=0,"","ERROR")</f>
        <v/>
      </c>
      <c r="I537" s="46">
        <v>258</v>
      </c>
      <c r="J537" s="223"/>
      <c r="K537" s="223"/>
      <c r="L537" s="257"/>
      <c r="M537" s="46"/>
      <c r="N537" s="102"/>
      <c r="O537" s="172"/>
      <c r="P537" s="75"/>
      <c r="Q537" s="1"/>
      <c r="R537" s="246"/>
      <c r="S537" s="222"/>
      <c r="T537" s="405"/>
      <c r="X537" s="56">
        <v>258</v>
      </c>
      <c r="Y537" s="272"/>
      <c r="Z537" s="367">
        <v>1</v>
      </c>
      <c r="AA537" s="283"/>
      <c r="AB537" s="275">
        <f>G537*Z537</f>
        <v>0</v>
      </c>
      <c r="AC537" s="285"/>
      <c r="AD537" s="370"/>
      <c r="AE537" s="371"/>
      <c r="AF537" s="372"/>
      <c r="AG537" s="414"/>
      <c r="AH537" s="1"/>
      <c r="AI537" s="375"/>
      <c r="AJ537" s="1"/>
      <c r="AK537" s="1"/>
      <c r="AL537" s="1"/>
      <c r="AM537" s="421"/>
      <c r="AN537" s="421"/>
      <c r="AO537" s="421"/>
      <c r="AR537" s="400"/>
      <c r="AS537" s="400"/>
    </row>
    <row r="538" spans="1:45" s="2" customFormat="1" ht="15" hidden="1" customHeight="1" x14ac:dyDescent="0.25">
      <c r="A538" s="187"/>
      <c r="B538" s="181"/>
      <c r="C538" s="81"/>
      <c r="D538" s="81"/>
      <c r="E538" s="46"/>
      <c r="F538" s="81"/>
      <c r="G538" s="81"/>
      <c r="H538" s="208"/>
      <c r="I538" s="46"/>
      <c r="J538" s="222"/>
      <c r="K538" s="222"/>
      <c r="L538" s="257"/>
      <c r="M538" s="46"/>
      <c r="N538" s="172"/>
      <c r="O538" s="172"/>
      <c r="P538" s="81"/>
      <c r="Q538" s="1"/>
      <c r="R538" s="246"/>
      <c r="S538" s="222"/>
      <c r="T538" s="405"/>
      <c r="X538" s="56"/>
      <c r="Y538" s="272"/>
      <c r="Z538" s="367"/>
      <c r="AA538" s="283"/>
      <c r="AB538" s="284"/>
      <c r="AC538" s="285"/>
      <c r="AD538" s="370"/>
      <c r="AE538" s="371"/>
      <c r="AF538" s="374"/>
      <c r="AG538" s="423"/>
      <c r="AH538" s="1"/>
      <c r="AI538" s="375"/>
      <c r="AJ538" s="376"/>
      <c r="AK538" s="376"/>
      <c r="AL538" s="1"/>
      <c r="AM538" s="421"/>
      <c r="AN538" s="421"/>
      <c r="AO538" s="421"/>
      <c r="AR538" s="400"/>
      <c r="AS538" s="400"/>
    </row>
    <row r="539" spans="1:45" s="2" customFormat="1" ht="15" hidden="1" customHeight="1" x14ac:dyDescent="0.25">
      <c r="A539" s="187"/>
      <c r="B539" s="181"/>
      <c r="C539" s="81"/>
      <c r="D539" s="81"/>
      <c r="E539" s="46"/>
      <c r="F539" s="81"/>
      <c r="G539" s="81"/>
      <c r="H539" s="208"/>
      <c r="I539" s="46"/>
      <c r="J539" s="222"/>
      <c r="K539" s="222"/>
      <c r="L539" s="257"/>
      <c r="M539" s="46"/>
      <c r="N539" s="172"/>
      <c r="O539" s="172"/>
      <c r="P539" s="81"/>
      <c r="Q539" s="1"/>
      <c r="R539" s="246"/>
      <c r="S539" s="222"/>
      <c r="T539" s="405"/>
      <c r="X539" s="56"/>
      <c r="Y539" s="272"/>
      <c r="Z539" s="367"/>
      <c r="AA539" s="283"/>
      <c r="AB539" s="284"/>
      <c r="AC539" s="285"/>
      <c r="AD539" s="370"/>
      <c r="AE539" s="371"/>
      <c r="AF539" s="374"/>
      <c r="AG539" s="423"/>
      <c r="AH539" s="1"/>
      <c r="AI539" s="375"/>
      <c r="AJ539" s="376"/>
      <c r="AK539" s="376"/>
      <c r="AL539" s="1"/>
      <c r="AM539" s="421"/>
      <c r="AN539" s="421"/>
      <c r="AO539" s="421"/>
      <c r="AR539" s="400"/>
      <c r="AS539" s="400"/>
    </row>
    <row r="540" spans="1:45" ht="15" customHeight="1" x14ac:dyDescent="0.3">
      <c r="A540" s="147"/>
      <c r="B540" s="181"/>
      <c r="C540" s="125" t="s">
        <v>251</v>
      </c>
      <c r="D540" s="92" t="s">
        <v>333</v>
      </c>
      <c r="E540" s="46">
        <v>259</v>
      </c>
      <c r="F540" s="49"/>
      <c r="G540" s="49"/>
      <c r="H540" s="209" t="str">
        <f>IF(MIN(F540:G540)&gt;=0,"","ERROR")</f>
        <v/>
      </c>
      <c r="I540" s="46">
        <v>259</v>
      </c>
      <c r="J540" s="223"/>
      <c r="K540" s="223"/>
      <c r="L540" s="257"/>
      <c r="M540" s="46"/>
      <c r="N540" s="31"/>
      <c r="O540" s="172"/>
      <c r="P540" s="75"/>
      <c r="R540" s="246"/>
      <c r="S540" s="222"/>
      <c r="X540" s="56">
        <v>259</v>
      </c>
      <c r="Y540" s="272"/>
      <c r="Z540" s="367">
        <v>0.85</v>
      </c>
      <c r="AA540" s="273"/>
      <c r="AB540" s="275">
        <f>G540*Z540</f>
        <v>0</v>
      </c>
      <c r="AC540" s="419"/>
      <c r="AD540" s="361"/>
      <c r="AE540" s="342"/>
      <c r="AF540" s="372"/>
      <c r="AG540" s="414"/>
      <c r="AH540" s="269"/>
      <c r="AI540" s="375"/>
      <c r="AJ540" s="12"/>
      <c r="AK540" s="12"/>
      <c r="AR540" s="400"/>
      <c r="AS540" s="400"/>
    </row>
    <row r="541" spans="1:45" ht="15" hidden="1" customHeight="1" x14ac:dyDescent="0.25">
      <c r="A541" s="147"/>
      <c r="B541" s="181"/>
      <c r="C541" s="81"/>
      <c r="D541" s="81"/>
      <c r="E541" s="46"/>
      <c r="F541" s="81"/>
      <c r="G541" s="81"/>
      <c r="H541" s="208"/>
      <c r="I541" s="46"/>
      <c r="J541" s="222"/>
      <c r="K541" s="222"/>
      <c r="L541" s="257"/>
      <c r="M541" s="46"/>
      <c r="N541" s="172"/>
      <c r="O541" s="172"/>
      <c r="P541" s="81"/>
      <c r="R541" s="246"/>
      <c r="S541" s="222"/>
      <c r="X541" s="56"/>
      <c r="Y541" s="272"/>
      <c r="Z541" s="367"/>
      <c r="AA541" s="273"/>
      <c r="AB541" s="287"/>
      <c r="AC541" s="419"/>
      <c r="AD541" s="361"/>
      <c r="AE541" s="342"/>
      <c r="AF541" s="343"/>
      <c r="AG541" s="420"/>
      <c r="AH541" s="269"/>
      <c r="AI541" s="375"/>
      <c r="AJ541" s="377"/>
      <c r="AK541" s="377"/>
      <c r="AR541" s="400"/>
      <c r="AS541" s="400"/>
    </row>
    <row r="542" spans="1:45" ht="15" hidden="1" customHeight="1" x14ac:dyDescent="0.25">
      <c r="A542" s="147"/>
      <c r="B542" s="181"/>
      <c r="C542" s="81"/>
      <c r="D542" s="81"/>
      <c r="E542" s="46"/>
      <c r="F542" s="81"/>
      <c r="G542" s="81"/>
      <c r="H542" s="208"/>
      <c r="I542" s="46"/>
      <c r="J542" s="222"/>
      <c r="K542" s="222"/>
      <c r="L542" s="257"/>
      <c r="M542" s="46"/>
      <c r="N542" s="172"/>
      <c r="O542" s="172"/>
      <c r="P542" s="81"/>
      <c r="R542" s="246"/>
      <c r="S542" s="222"/>
      <c r="X542" s="56"/>
      <c r="Y542" s="272"/>
      <c r="Z542" s="367"/>
      <c r="AA542" s="273"/>
      <c r="AB542" s="287"/>
      <c r="AC542" s="419"/>
      <c r="AD542" s="361"/>
      <c r="AE542" s="342"/>
      <c r="AF542" s="343"/>
      <c r="AG542" s="420"/>
      <c r="AH542" s="269"/>
      <c r="AI542" s="375"/>
      <c r="AJ542" s="377"/>
      <c r="AK542" s="377"/>
      <c r="AR542" s="400"/>
      <c r="AS542" s="400"/>
    </row>
    <row r="543" spans="1:45" ht="15" customHeight="1" x14ac:dyDescent="0.25">
      <c r="A543" s="147"/>
      <c r="B543" s="181"/>
      <c r="C543" s="125" t="s">
        <v>252</v>
      </c>
      <c r="D543" s="92" t="s">
        <v>330</v>
      </c>
      <c r="E543" s="46">
        <v>604</v>
      </c>
      <c r="F543" s="49"/>
      <c r="G543" s="49"/>
      <c r="H543" s="209" t="str">
        <f>IF(MIN(F543:G543)&gt;=0,"","ERROR")</f>
        <v/>
      </c>
      <c r="I543" s="46">
        <v>604</v>
      </c>
      <c r="J543" s="223"/>
      <c r="K543" s="223"/>
      <c r="L543" s="257"/>
      <c r="M543" s="46"/>
      <c r="N543" s="31"/>
      <c r="O543" s="172"/>
      <c r="P543" s="74"/>
      <c r="R543" s="246"/>
      <c r="S543" s="222"/>
      <c r="X543" s="56">
        <v>604</v>
      </c>
      <c r="Y543" s="272"/>
      <c r="Z543" s="367">
        <v>0.5</v>
      </c>
      <c r="AA543" s="273"/>
      <c r="AB543" s="275">
        <f>G543*Z543</f>
        <v>0</v>
      </c>
      <c r="AC543" s="419"/>
      <c r="AD543" s="361"/>
      <c r="AE543" s="342"/>
      <c r="AF543" s="372"/>
      <c r="AG543" s="414"/>
      <c r="AH543" s="269"/>
      <c r="AI543" s="375"/>
      <c r="AJ543" s="12"/>
      <c r="AK543" s="12"/>
      <c r="AR543" s="400"/>
      <c r="AS543" s="400"/>
    </row>
    <row r="544" spans="1:45" ht="15" hidden="1" customHeight="1" x14ac:dyDescent="0.25">
      <c r="A544" s="147"/>
      <c r="B544" s="181"/>
      <c r="C544" s="81"/>
      <c r="D544" s="81"/>
      <c r="E544" s="46"/>
      <c r="F544" s="81"/>
      <c r="G544" s="81"/>
      <c r="H544" s="208"/>
      <c r="I544" s="255"/>
      <c r="J544" s="222"/>
      <c r="K544" s="222"/>
      <c r="L544" s="257"/>
      <c r="M544" s="81"/>
      <c r="N544" s="81"/>
      <c r="O544" s="81"/>
      <c r="P544" s="81"/>
      <c r="Q544" s="81"/>
      <c r="R544" s="246"/>
      <c r="S544" s="222"/>
      <c r="X544" s="268"/>
      <c r="Y544" s="425"/>
      <c r="Z544" s="363"/>
      <c r="AA544" s="273"/>
      <c r="AB544" s="287"/>
      <c r="AC544" s="419"/>
      <c r="AD544" s="361"/>
      <c r="AE544" s="342"/>
      <c r="AF544" s="343"/>
      <c r="AG544" s="420"/>
      <c r="AH544" s="269"/>
      <c r="AJ544" s="12"/>
      <c r="AK544" s="12"/>
      <c r="AR544" s="400"/>
      <c r="AS544" s="400"/>
    </row>
    <row r="545" spans="1:45" ht="15" hidden="1" customHeight="1" x14ac:dyDescent="0.25">
      <c r="A545" s="147"/>
      <c r="B545" s="181"/>
      <c r="C545" s="81"/>
      <c r="D545" s="81"/>
      <c r="E545" s="46"/>
      <c r="F545" s="81"/>
      <c r="G545" s="81"/>
      <c r="H545" s="208"/>
      <c r="I545" s="255"/>
      <c r="J545" s="222"/>
      <c r="K545" s="222"/>
      <c r="L545" s="257"/>
      <c r="M545" s="81"/>
      <c r="N545" s="81"/>
      <c r="O545" s="81"/>
      <c r="P545" s="81"/>
      <c r="Q545" s="81"/>
      <c r="R545" s="246"/>
      <c r="S545" s="222"/>
      <c r="X545" s="268"/>
      <c r="Y545" s="425"/>
      <c r="Z545" s="363"/>
      <c r="AA545" s="273"/>
      <c r="AB545" s="287"/>
      <c r="AC545" s="419"/>
      <c r="AD545" s="361"/>
      <c r="AE545" s="342"/>
      <c r="AF545" s="343"/>
      <c r="AG545" s="420"/>
      <c r="AH545" s="269"/>
      <c r="AJ545" s="12"/>
      <c r="AK545" s="12"/>
      <c r="AR545" s="400"/>
      <c r="AS545" s="400"/>
    </row>
    <row r="546" spans="1:45" ht="30" customHeight="1" x14ac:dyDescent="0.25">
      <c r="A546" s="147"/>
      <c r="B546" s="181"/>
      <c r="C546" s="141" t="s">
        <v>321</v>
      </c>
      <c r="D546" s="92" t="s">
        <v>328</v>
      </c>
      <c r="E546" s="46">
        <v>262</v>
      </c>
      <c r="F546" s="49"/>
      <c r="G546" s="49"/>
      <c r="H546" s="209" t="str">
        <f>IF(MIN(F546:G546)&gt;=0,"","ERROR")</f>
        <v/>
      </c>
      <c r="I546" s="46">
        <v>262</v>
      </c>
      <c r="J546" s="223"/>
      <c r="K546" s="223"/>
      <c r="L546" s="257"/>
      <c r="M546" s="46"/>
      <c r="N546" s="31"/>
      <c r="O546" s="172"/>
      <c r="P546" s="74"/>
      <c r="R546" s="246"/>
      <c r="S546" s="222"/>
      <c r="X546" s="56">
        <v>262</v>
      </c>
      <c r="Y546" s="272"/>
      <c r="Z546" s="378">
        <v>0</v>
      </c>
      <c r="AA546" s="273"/>
      <c r="AB546" s="275">
        <f>G546*Z546</f>
        <v>0</v>
      </c>
      <c r="AC546" s="419"/>
      <c r="AD546" s="379">
        <v>0</v>
      </c>
      <c r="AE546" s="347"/>
      <c r="AF546" s="313">
        <f>F546*AD546</f>
        <v>0</v>
      </c>
      <c r="AG546" s="357"/>
      <c r="AH546" s="269"/>
      <c r="AJ546" s="12"/>
      <c r="AK546" s="12"/>
      <c r="AR546" s="400"/>
      <c r="AS546" s="400"/>
    </row>
    <row r="547" spans="1:45" ht="15" hidden="1" customHeight="1" x14ac:dyDescent="0.25">
      <c r="A547" s="147"/>
      <c r="B547" s="181"/>
      <c r="C547" s="81"/>
      <c r="D547" s="81"/>
      <c r="E547" s="46"/>
      <c r="F547" s="81"/>
      <c r="G547" s="81"/>
      <c r="H547" s="81"/>
      <c r="I547" s="46"/>
      <c r="J547" s="222"/>
      <c r="K547" s="222"/>
      <c r="L547" s="257"/>
      <c r="M547" s="46"/>
      <c r="N547" s="172"/>
      <c r="O547" s="172"/>
      <c r="P547" s="81"/>
      <c r="R547" s="246"/>
      <c r="S547" s="222"/>
      <c r="X547" s="56"/>
      <c r="Y547" s="272"/>
      <c r="Z547" s="363"/>
      <c r="AA547" s="273"/>
      <c r="AB547" s="287"/>
      <c r="AC547" s="419"/>
      <c r="AD547" s="419"/>
      <c r="AE547" s="419"/>
      <c r="AF547" s="343"/>
      <c r="AG547" s="380"/>
      <c r="AH547" s="269"/>
      <c r="AJ547" s="12"/>
      <c r="AK547" s="12"/>
      <c r="AR547" s="400"/>
      <c r="AS547" s="400"/>
    </row>
    <row r="548" spans="1:45" ht="15" hidden="1" customHeight="1" x14ac:dyDescent="0.25">
      <c r="A548" s="147"/>
      <c r="B548" s="181"/>
      <c r="C548" s="81"/>
      <c r="D548" s="81"/>
      <c r="E548" s="46"/>
      <c r="F548" s="81"/>
      <c r="G548" s="81"/>
      <c r="H548" s="81"/>
      <c r="I548" s="46"/>
      <c r="J548" s="222"/>
      <c r="K548" s="222"/>
      <c r="L548" s="257"/>
      <c r="M548" s="46"/>
      <c r="N548" s="172"/>
      <c r="O548" s="172"/>
      <c r="P548" s="81"/>
      <c r="R548" s="246"/>
      <c r="S548" s="222"/>
      <c r="X548" s="56"/>
      <c r="Y548" s="272"/>
      <c r="Z548" s="363"/>
      <c r="AA548" s="273"/>
      <c r="AB548" s="287"/>
      <c r="AC548" s="419"/>
      <c r="AD548" s="419"/>
      <c r="AE548" s="419"/>
      <c r="AF548" s="343"/>
      <c r="AG548" s="380"/>
      <c r="AH548" s="269"/>
      <c r="AJ548" s="12"/>
      <c r="AK548" s="12"/>
      <c r="AR548" s="400"/>
      <c r="AS548" s="400"/>
    </row>
    <row r="549" spans="1:45" ht="15" customHeight="1" thickBot="1" x14ac:dyDescent="0.3">
      <c r="A549" s="147"/>
      <c r="B549" s="181"/>
      <c r="C549" s="45" t="s">
        <v>105</v>
      </c>
      <c r="D549" s="94"/>
      <c r="E549" s="54">
        <v>263</v>
      </c>
      <c r="F549" s="49"/>
      <c r="G549" s="49"/>
      <c r="H549" s="29"/>
      <c r="I549" s="46">
        <v>263</v>
      </c>
      <c r="J549" s="237"/>
      <c r="K549" s="237"/>
      <c r="L549" s="257"/>
      <c r="M549" s="46"/>
      <c r="N549" s="81"/>
      <c r="O549" s="81"/>
      <c r="P549" s="53" t="str">
        <f>IF(F549&gt;=SUM(F452:F497,F501:F546),"","ERROR")</f>
        <v/>
      </c>
      <c r="Q549" s="53" t="str">
        <f>IF(G549&gt;=SUM(G452:G497,G501:G546),"","ERROR")</f>
        <v/>
      </c>
      <c r="R549" s="246"/>
      <c r="S549" s="222"/>
      <c r="X549" s="56">
        <v>263</v>
      </c>
      <c r="Y549" s="272"/>
      <c r="Z549" s="449"/>
      <c r="AA549" s="273"/>
      <c r="AB549" s="381">
        <f>SUM(AB452:AB546)</f>
        <v>0</v>
      </c>
      <c r="AC549" s="419"/>
      <c r="AD549" s="419"/>
      <c r="AE549" s="419"/>
      <c r="AF549" s="382">
        <f>SUM(AF452:AF546)</f>
        <v>0</v>
      </c>
      <c r="AG549" s="357"/>
      <c r="AH549" s="269"/>
      <c r="AJ549" s="111" t="s">
        <v>437</v>
      </c>
      <c r="AK549" s="111" t="s">
        <v>438</v>
      </c>
      <c r="AR549" s="400"/>
      <c r="AS549" s="400"/>
    </row>
    <row r="550" spans="1:45" ht="15" customHeight="1" thickTop="1" x14ac:dyDescent="0.25">
      <c r="A550" s="147"/>
      <c r="B550" s="181"/>
      <c r="C550" s="165"/>
      <c r="D550" s="151"/>
      <c r="E550" s="13"/>
      <c r="F550" s="81"/>
      <c r="G550" s="81"/>
      <c r="H550" s="81"/>
      <c r="I550" s="46"/>
      <c r="J550" s="223"/>
      <c r="K550" s="223"/>
      <c r="L550" s="257"/>
      <c r="M550" s="46"/>
      <c r="N550" s="81"/>
      <c r="O550" s="81"/>
      <c r="P550" s="32"/>
      <c r="R550" s="246"/>
      <c r="S550" s="222"/>
      <c r="X550" s="56"/>
      <c r="Y550" s="272"/>
      <c r="Z550" s="427"/>
      <c r="AA550" s="273"/>
      <c r="AB550" s="383"/>
      <c r="AC550" s="419"/>
      <c r="AD550" s="419"/>
      <c r="AE550" s="419"/>
      <c r="AF550" s="419"/>
      <c r="AG550" s="406"/>
      <c r="AH550" s="337" t="s">
        <v>439</v>
      </c>
      <c r="AJ550" s="384">
        <f>F458</f>
        <v>0</v>
      </c>
      <c r="AK550" s="384">
        <f>G476</f>
        <v>0</v>
      </c>
      <c r="AR550" s="400"/>
      <c r="AS550" s="400"/>
    </row>
    <row r="551" spans="1:45" ht="15.5" x14ac:dyDescent="0.35">
      <c r="A551" s="32"/>
      <c r="B551" s="217" t="s">
        <v>1</v>
      </c>
      <c r="C551" s="30"/>
      <c r="D551" s="99"/>
      <c r="E551" s="99"/>
      <c r="F551" s="30"/>
      <c r="G551" s="30"/>
      <c r="H551" s="30"/>
      <c r="I551" s="46"/>
      <c r="L551" s="257"/>
      <c r="M551" s="46"/>
      <c r="N551" s="81"/>
      <c r="O551" s="81"/>
      <c r="P551" s="72"/>
      <c r="R551" s="246"/>
      <c r="S551" s="222"/>
      <c r="X551" s="56"/>
      <c r="Y551" s="272"/>
      <c r="Z551" s="427"/>
      <c r="AA551" s="273"/>
      <c r="AB551" s="383"/>
      <c r="AC551" s="419"/>
      <c r="AD551" s="419"/>
      <c r="AE551" s="419"/>
      <c r="AF551" s="419"/>
      <c r="AG551" s="406"/>
      <c r="AH551" s="337" t="s">
        <v>440</v>
      </c>
      <c r="AJ551" s="385">
        <f>F470</f>
        <v>0</v>
      </c>
      <c r="AK551" s="384">
        <f>G479</f>
        <v>0</v>
      </c>
      <c r="AR551" s="400"/>
      <c r="AS551" s="400"/>
    </row>
    <row r="552" spans="1:45" ht="15" customHeight="1" x14ac:dyDescent="0.35">
      <c r="A552" s="147"/>
      <c r="B552" s="215"/>
      <c r="C552" s="12"/>
      <c r="D552" s="24"/>
      <c r="E552" s="24"/>
      <c r="F552" s="12"/>
      <c r="G552" s="12"/>
      <c r="H552" s="19"/>
      <c r="I552" s="46"/>
      <c r="L552" s="257"/>
      <c r="M552" s="46"/>
      <c r="N552" s="81"/>
      <c r="O552" s="81"/>
      <c r="P552" s="72"/>
      <c r="R552" s="246"/>
      <c r="S552" s="222"/>
      <c r="X552" s="56"/>
      <c r="Y552" s="272"/>
      <c r="Z552" s="427"/>
      <c r="AA552" s="273"/>
      <c r="AB552" s="383"/>
      <c r="AC552" s="419"/>
      <c r="AD552" s="419"/>
      <c r="AE552" s="419"/>
      <c r="AF552" s="419"/>
      <c r="AG552" s="406"/>
      <c r="AH552" s="337" t="s">
        <v>441</v>
      </c>
      <c r="AJ552" s="385">
        <f>SUM(F476,F479,F482)</f>
        <v>0</v>
      </c>
      <c r="AK552" s="384">
        <f>SUM(G458,G470,G482)</f>
        <v>0</v>
      </c>
      <c r="AR552" s="400"/>
      <c r="AS552" s="400"/>
    </row>
    <row r="553" spans="1:45" ht="24.9" customHeight="1" x14ac:dyDescent="0.35">
      <c r="A553" s="147"/>
      <c r="B553" s="216"/>
      <c r="C553" s="12"/>
      <c r="D553" s="469" t="s">
        <v>209</v>
      </c>
      <c r="E553" s="103"/>
      <c r="F553" s="471" t="s">
        <v>30</v>
      </c>
      <c r="G553" s="459" t="s">
        <v>113</v>
      </c>
      <c r="H553" s="33"/>
      <c r="I553" s="46"/>
      <c r="L553" s="257"/>
      <c r="M553" s="46"/>
      <c r="N553" s="81"/>
      <c r="O553" s="81"/>
      <c r="P553" s="72"/>
      <c r="R553" s="246"/>
      <c r="S553" s="222"/>
      <c r="X553" s="56"/>
      <c r="Y553" s="272"/>
      <c r="Z553" s="427"/>
      <c r="AA553" s="273"/>
      <c r="AB553" s="383"/>
      <c r="AC553" s="419"/>
      <c r="AD553" s="419"/>
      <c r="AE553" s="419"/>
      <c r="AF553" s="419"/>
      <c r="AG553" s="406"/>
      <c r="AH553" s="269"/>
      <c r="AJ553" s="12"/>
      <c r="AK553" s="12"/>
      <c r="AR553" s="400"/>
      <c r="AS553" s="400"/>
    </row>
    <row r="554" spans="1:45" ht="24.9" customHeight="1" x14ac:dyDescent="0.35">
      <c r="A554" s="147"/>
      <c r="B554" s="216"/>
      <c r="C554" s="12"/>
      <c r="D554" s="470"/>
      <c r="E554" s="104"/>
      <c r="F554" s="472"/>
      <c r="G554" s="460"/>
      <c r="H554" s="33"/>
      <c r="I554" s="46"/>
      <c r="L554" s="257"/>
      <c r="M554" s="46"/>
      <c r="N554" s="145"/>
      <c r="O554" s="172"/>
      <c r="P554" s="72"/>
      <c r="R554" s="246"/>
      <c r="S554" s="222"/>
      <c r="X554" s="56"/>
      <c r="Y554" s="272"/>
      <c r="Z554" s="427"/>
      <c r="AA554" s="273"/>
      <c r="AB554" s="383"/>
      <c r="AC554" s="419"/>
      <c r="AD554" s="419"/>
      <c r="AE554" s="419"/>
      <c r="AF554" s="419"/>
      <c r="AG554" s="406"/>
      <c r="AH554" s="269"/>
      <c r="AJ554" s="12"/>
      <c r="AK554" s="12"/>
      <c r="AR554" s="400"/>
      <c r="AS554" s="400"/>
    </row>
    <row r="555" spans="1:45" ht="24.9" customHeight="1" x14ac:dyDescent="0.35">
      <c r="A555" s="147"/>
      <c r="B555" s="216"/>
      <c r="C555" s="12"/>
      <c r="D555" s="104"/>
      <c r="E555" s="131"/>
      <c r="F555" s="51" t="s">
        <v>3</v>
      </c>
      <c r="G555" s="12"/>
      <c r="H555" s="33"/>
      <c r="I555" s="46"/>
      <c r="L555" s="257"/>
      <c r="M555" s="46"/>
      <c r="N555" s="145"/>
      <c r="O555" s="172"/>
      <c r="P555" s="72"/>
      <c r="R555" s="246"/>
      <c r="S555" s="222"/>
      <c r="X555" s="56"/>
      <c r="Y555" s="272"/>
      <c r="Z555" s="427"/>
      <c r="AA555" s="273"/>
      <c r="AB555" s="383"/>
      <c r="AC555" s="419"/>
      <c r="AD555" s="419"/>
      <c r="AE555" s="419"/>
      <c r="AF555" s="419"/>
      <c r="AG555" s="406"/>
      <c r="AH555" s="269"/>
      <c r="AJ555" s="12"/>
      <c r="AK555" s="12"/>
      <c r="AR555" s="400"/>
      <c r="AS555" s="400"/>
    </row>
    <row r="556" spans="1:45" ht="15" customHeight="1" x14ac:dyDescent="0.25">
      <c r="A556" s="147"/>
      <c r="B556" s="184"/>
      <c r="C556" s="146" t="s">
        <v>237</v>
      </c>
      <c r="D556" s="92" t="s">
        <v>334</v>
      </c>
      <c r="E556" s="46">
        <v>607</v>
      </c>
      <c r="F556" s="205"/>
      <c r="G556" s="81"/>
      <c r="I556" s="46">
        <v>607</v>
      </c>
      <c r="L556" s="257"/>
      <c r="M556" s="46"/>
      <c r="N556" s="24"/>
      <c r="O556" s="172"/>
      <c r="P556" s="32"/>
      <c r="R556" s="246"/>
      <c r="S556" s="222"/>
      <c r="X556" s="56">
        <v>607</v>
      </c>
      <c r="Y556" s="272"/>
      <c r="Z556" s="427"/>
      <c r="AA556" s="273"/>
      <c r="AB556" s="383"/>
      <c r="AC556" s="419"/>
      <c r="AD556" s="419"/>
      <c r="AE556" s="419"/>
      <c r="AF556" s="419"/>
      <c r="AG556" s="406"/>
      <c r="AH556" s="96" t="s">
        <v>237</v>
      </c>
      <c r="AJ556" s="386">
        <f>AB25</f>
        <v>0</v>
      </c>
      <c r="AK556" s="12"/>
      <c r="AR556" s="400"/>
      <c r="AS556" s="400"/>
    </row>
    <row r="557" spans="1:45" ht="15" customHeight="1" x14ac:dyDescent="0.25">
      <c r="A557" s="147"/>
      <c r="B557" s="184"/>
      <c r="C557" s="146" t="s">
        <v>238</v>
      </c>
      <c r="D557" s="92" t="s">
        <v>335</v>
      </c>
      <c r="E557" s="46">
        <v>608</v>
      </c>
      <c r="F557" s="205"/>
      <c r="G557" s="81"/>
      <c r="I557" s="46">
        <v>608</v>
      </c>
      <c r="L557" s="257"/>
      <c r="M557" s="46"/>
      <c r="N557" s="24"/>
      <c r="O557" s="172"/>
      <c r="P557" s="32"/>
      <c r="R557" s="246"/>
      <c r="S557" s="222"/>
      <c r="X557" s="56">
        <v>608</v>
      </c>
      <c r="Y557" s="272"/>
      <c r="Z557" s="427"/>
      <c r="AA557" s="273"/>
      <c r="AB557" s="383"/>
      <c r="AC557" s="419"/>
      <c r="AD557" s="419"/>
      <c r="AE557" s="419"/>
      <c r="AF557" s="419"/>
      <c r="AG557" s="406"/>
      <c r="AH557" s="96" t="s">
        <v>238</v>
      </c>
      <c r="AJ557" s="386">
        <f>SUM(AB48,AB54)</f>
        <v>0</v>
      </c>
      <c r="AK557" s="12"/>
      <c r="AR557" s="400"/>
      <c r="AS557" s="400"/>
    </row>
    <row r="558" spans="1:45" ht="15" customHeight="1" x14ac:dyDescent="0.25">
      <c r="A558" s="147"/>
      <c r="B558" s="184"/>
      <c r="C558" s="146" t="s">
        <v>239</v>
      </c>
      <c r="D558" s="92" t="s">
        <v>361</v>
      </c>
      <c r="E558" s="46">
        <v>609</v>
      </c>
      <c r="F558" s="205"/>
      <c r="G558" s="81"/>
      <c r="I558" s="46">
        <v>609</v>
      </c>
      <c r="L558" s="257"/>
      <c r="M558" s="46"/>
      <c r="N558" s="24"/>
      <c r="O558" s="172"/>
      <c r="P558" s="32"/>
      <c r="R558" s="246"/>
      <c r="S558" s="222"/>
      <c r="X558" s="56">
        <v>609</v>
      </c>
      <c r="Y558" s="272"/>
      <c r="Z558" s="427"/>
      <c r="AA558" s="273"/>
      <c r="AB558" s="383"/>
      <c r="AC558" s="419"/>
      <c r="AD558" s="419"/>
      <c r="AE558" s="419"/>
      <c r="AF558" s="419"/>
      <c r="AG558" s="406"/>
      <c r="AH558" s="96" t="s">
        <v>239</v>
      </c>
      <c r="AJ558" s="386">
        <f>SUM(AB48,AB54)-SUM(AF60,AF61)</f>
        <v>0</v>
      </c>
      <c r="AK558" s="12"/>
      <c r="AR558" s="400"/>
      <c r="AS558" s="400"/>
    </row>
    <row r="559" spans="1:45" ht="15" customHeight="1" x14ac:dyDescent="0.25">
      <c r="A559" s="147"/>
      <c r="B559" s="184"/>
      <c r="C559" s="146" t="s">
        <v>106</v>
      </c>
      <c r="D559" s="94"/>
      <c r="E559" s="56">
        <v>268</v>
      </c>
      <c r="F559" s="169"/>
      <c r="G559" s="81"/>
      <c r="I559" s="46">
        <v>268</v>
      </c>
      <c r="L559" s="257"/>
      <c r="M559" s="46"/>
      <c r="N559" s="24"/>
      <c r="O559" s="172"/>
      <c r="P559" s="32"/>
      <c r="R559" s="246"/>
      <c r="S559" s="222"/>
      <c r="X559" s="56">
        <v>268</v>
      </c>
      <c r="Y559" s="272"/>
      <c r="Z559" s="427"/>
      <c r="AA559" s="273"/>
      <c r="AB559" s="383"/>
      <c r="AC559" s="419"/>
      <c r="AD559" s="419"/>
      <c r="AE559" s="419"/>
      <c r="AF559" s="419"/>
      <c r="AG559" s="406"/>
      <c r="AH559" s="96" t="s">
        <v>442</v>
      </c>
      <c r="AJ559" s="386">
        <f>AF103</f>
        <v>0</v>
      </c>
      <c r="AK559" s="12"/>
      <c r="AR559" s="400"/>
      <c r="AS559" s="400"/>
    </row>
    <row r="560" spans="1:45" ht="15" customHeight="1" x14ac:dyDescent="0.25">
      <c r="A560" s="147"/>
      <c r="B560" s="184"/>
      <c r="C560" s="146" t="s">
        <v>100</v>
      </c>
      <c r="D560" s="92" t="s">
        <v>336</v>
      </c>
      <c r="E560" s="56">
        <v>210</v>
      </c>
      <c r="F560" s="205"/>
      <c r="G560" s="53" t="str">
        <f>IF(F560&gt;=0,"","ERROR")</f>
        <v/>
      </c>
      <c r="I560" s="46">
        <v>210</v>
      </c>
      <c r="L560" s="257"/>
      <c r="M560" s="46"/>
      <c r="N560" s="24"/>
      <c r="O560" s="172"/>
      <c r="P560" s="32"/>
      <c r="R560" s="246"/>
      <c r="S560" s="222"/>
      <c r="X560" s="56">
        <v>210</v>
      </c>
      <c r="Y560" s="272"/>
      <c r="Z560" s="427"/>
      <c r="AA560" s="273"/>
      <c r="AB560" s="383"/>
      <c r="AC560" s="419"/>
      <c r="AD560" s="419"/>
      <c r="AE560" s="419"/>
      <c r="AF560" s="419"/>
      <c r="AG560" s="406"/>
      <c r="AH560" s="96" t="s">
        <v>100</v>
      </c>
      <c r="AJ560" s="386">
        <f>AF443</f>
        <v>0</v>
      </c>
      <c r="AK560" s="12"/>
      <c r="AR560" s="400"/>
      <c r="AS560" s="400"/>
    </row>
    <row r="561" spans="1:45" ht="15" customHeight="1" x14ac:dyDescent="0.25">
      <c r="A561" s="147"/>
      <c r="B561" s="184"/>
      <c r="C561" s="146" t="s">
        <v>101</v>
      </c>
      <c r="D561" s="92" t="s">
        <v>337</v>
      </c>
      <c r="E561" s="56">
        <v>212</v>
      </c>
      <c r="F561" s="169"/>
      <c r="G561" s="53" t="str">
        <f>IF(AND(F561&lt;=F560,F561&gt;=0),"","ERROR")</f>
        <v/>
      </c>
      <c r="I561" s="46">
        <v>212</v>
      </c>
      <c r="L561" s="257"/>
      <c r="M561" s="46"/>
      <c r="N561" s="81"/>
      <c r="O561" s="81"/>
      <c r="P561" s="32"/>
      <c r="R561" s="246"/>
      <c r="S561" s="222"/>
      <c r="X561" s="56">
        <v>212</v>
      </c>
      <c r="Y561" s="272"/>
      <c r="Z561" s="427"/>
      <c r="AA561" s="273"/>
      <c r="AB561" s="383"/>
      <c r="AC561" s="419"/>
      <c r="AD561" s="419"/>
      <c r="AE561" s="419"/>
      <c r="AF561" s="419"/>
      <c r="AG561" s="406"/>
      <c r="AH561" s="96" t="s">
        <v>101</v>
      </c>
      <c r="AJ561" s="386">
        <f>AF444</f>
        <v>0</v>
      </c>
      <c r="AK561" s="12"/>
      <c r="AR561" s="400"/>
      <c r="AS561" s="400"/>
    </row>
    <row r="562" spans="1:45" ht="15" customHeight="1" x14ac:dyDescent="0.25">
      <c r="A562" s="147"/>
      <c r="B562" s="184"/>
      <c r="C562" s="146" t="s">
        <v>87</v>
      </c>
      <c r="D562" s="92" t="s">
        <v>362</v>
      </c>
      <c r="E562" s="56">
        <v>182</v>
      </c>
      <c r="F562" s="169"/>
      <c r="G562" s="53" t="str">
        <f>IF(F562&gt;=0,"","ERROR")</f>
        <v/>
      </c>
      <c r="I562" s="46">
        <v>182</v>
      </c>
      <c r="L562" s="257"/>
      <c r="M562" s="46"/>
      <c r="N562" s="81"/>
      <c r="O562" s="81"/>
      <c r="P562" s="32"/>
      <c r="R562" s="246"/>
      <c r="S562" s="222"/>
      <c r="X562" s="56">
        <v>182</v>
      </c>
      <c r="Y562" s="272"/>
      <c r="Z562" s="427"/>
      <c r="AA562" s="273"/>
      <c r="AB562" s="383"/>
      <c r="AC562" s="419"/>
      <c r="AD562" s="419"/>
      <c r="AE562" s="419"/>
      <c r="AF562" s="419"/>
      <c r="AG562" s="406"/>
      <c r="AH562" s="96" t="s">
        <v>87</v>
      </c>
      <c r="AJ562" s="386">
        <f>AF351</f>
        <v>0</v>
      </c>
      <c r="AK562" s="12"/>
      <c r="AR562" s="400"/>
      <c r="AS562" s="400"/>
    </row>
    <row r="563" spans="1:45" ht="19.5" customHeight="1" x14ac:dyDescent="0.25">
      <c r="A563" s="147"/>
      <c r="B563" s="184"/>
      <c r="C563" s="167" t="s">
        <v>0</v>
      </c>
      <c r="D563" s="166">
        <v>13</v>
      </c>
      <c r="E563" s="54">
        <v>270</v>
      </c>
      <c r="F563" s="204"/>
      <c r="G563" s="81"/>
      <c r="I563" s="46">
        <v>270</v>
      </c>
      <c r="J563" s="237"/>
      <c r="K563" s="237"/>
      <c r="L563" s="257"/>
      <c r="M563" s="46"/>
      <c r="N563" s="81"/>
      <c r="O563" s="81"/>
      <c r="P563" s="252"/>
      <c r="R563" s="246"/>
      <c r="S563" s="222"/>
      <c r="X563" s="56">
        <v>270</v>
      </c>
      <c r="Y563" s="272"/>
      <c r="Z563" s="427"/>
      <c r="AA563" s="273"/>
      <c r="AB563" s="383"/>
      <c r="AC563" s="419"/>
      <c r="AD563" s="419"/>
      <c r="AE563" s="419"/>
      <c r="AF563" s="419"/>
      <c r="AG563" s="406"/>
      <c r="AH563" s="304" t="s">
        <v>443</v>
      </c>
      <c r="AJ563" s="387" t="str">
        <f>IF((AJ562-AJ561)&gt;0,AJ559/(AJ562-AJ561),"")</f>
        <v/>
      </c>
      <c r="AK563" s="12"/>
      <c r="AR563" s="400"/>
      <c r="AS563" s="400"/>
    </row>
    <row r="564" spans="1:45" ht="6" customHeight="1" x14ac:dyDescent="0.25">
      <c r="A564" s="147"/>
      <c r="B564" s="32"/>
      <c r="C564" s="26"/>
      <c r="D564" s="122"/>
      <c r="E564" s="122"/>
      <c r="F564" s="26"/>
      <c r="G564" s="26"/>
      <c r="H564" s="26"/>
      <c r="I564" s="26"/>
      <c r="J564" s="26"/>
      <c r="K564" s="26"/>
      <c r="L564" s="26"/>
      <c r="M564" s="46"/>
      <c r="N564" s="81"/>
      <c r="O564" s="81"/>
      <c r="P564" s="32"/>
      <c r="R564" s="246"/>
      <c r="S564" s="222"/>
      <c r="X564" s="56"/>
      <c r="Y564" s="272"/>
      <c r="Z564" s="427"/>
      <c r="AA564" s="273"/>
      <c r="AB564" s="383"/>
      <c r="AC564" s="419"/>
      <c r="AD564" s="419"/>
      <c r="AE564" s="419"/>
      <c r="AF564" s="419"/>
      <c r="AG564" s="406"/>
      <c r="AH564" s="269"/>
      <c r="AJ564" s="12"/>
      <c r="AK564" s="12"/>
      <c r="AR564" s="400"/>
      <c r="AS564" s="400"/>
    </row>
    <row r="565" spans="1:45" s="255" customFormat="1" ht="19.5" customHeight="1" x14ac:dyDescent="0.25">
      <c r="M565" s="46"/>
      <c r="T565" s="399"/>
      <c r="X565" s="388" t="s">
        <v>12</v>
      </c>
      <c r="Y565" s="389"/>
      <c r="Z565" s="450"/>
      <c r="AA565" s="324"/>
      <c r="AB565" s="390"/>
      <c r="AC565" s="391"/>
      <c r="AD565" s="391"/>
      <c r="AE565" s="122"/>
      <c r="AF565" s="122"/>
      <c r="AG565" s="392"/>
      <c r="AH565" s="61"/>
      <c r="AI565" s="393"/>
      <c r="AJ565" s="26"/>
      <c r="AK565" s="26"/>
      <c r="AL565" s="26"/>
      <c r="AM565" s="418"/>
      <c r="AN565" s="418"/>
      <c r="AO565" s="418"/>
      <c r="AR565" s="400"/>
      <c r="AS565" s="400"/>
    </row>
    <row r="566" spans="1:45" ht="12" customHeight="1" x14ac:dyDescent="0.25">
      <c r="M566" s="46"/>
      <c r="N566" s="81"/>
      <c r="O566" s="81"/>
      <c r="R566" s="246"/>
      <c r="S566" s="222"/>
      <c r="AA566" s="394"/>
      <c r="AB566" s="395"/>
      <c r="AC566" s="396"/>
      <c r="AD566" s="396"/>
      <c r="AE566" s="396"/>
      <c r="AF566" s="396"/>
      <c r="AG566" s="247"/>
      <c r="AR566" s="400"/>
      <c r="AS566" s="400"/>
    </row>
    <row r="567" spans="1:45" ht="15" customHeight="1" x14ac:dyDescent="0.25">
      <c r="C567" s="224"/>
      <c r="D567" s="224"/>
      <c r="E567" s="224"/>
      <c r="F567" s="224"/>
      <c r="G567" s="224" t="s">
        <v>374</v>
      </c>
      <c r="H567" s="224"/>
      <c r="I567" s="224"/>
      <c r="J567" s="224"/>
      <c r="K567" s="224" t="s">
        <v>375</v>
      </c>
      <c r="L567" s="224" t="s">
        <v>411</v>
      </c>
      <c r="M567" s="46"/>
      <c r="N567" s="81"/>
      <c r="O567" s="81"/>
      <c r="R567" s="246"/>
      <c r="S567" s="222"/>
      <c r="AA567" s="394"/>
      <c r="AB567" s="395"/>
      <c r="AC567" s="396"/>
      <c r="AD567" s="396"/>
      <c r="AE567" s="396"/>
      <c r="AF567" s="396"/>
      <c r="AG567" s="247"/>
      <c r="AR567" s="400"/>
      <c r="AS567" s="400"/>
    </row>
    <row r="568" spans="1:45" x14ac:dyDescent="0.25">
      <c r="J568" s="255"/>
      <c r="K568" s="255"/>
      <c r="L568" s="462" t="s">
        <v>120</v>
      </c>
      <c r="M568" s="46"/>
      <c r="AA568" s="394"/>
      <c r="AB568" s="395"/>
      <c r="AC568" s="396"/>
      <c r="AD568" s="396"/>
      <c r="AE568" s="396"/>
      <c r="AF568" s="396"/>
      <c r="AG568" s="247"/>
      <c r="AR568" s="400"/>
      <c r="AS568" s="400"/>
    </row>
    <row r="569" spans="1:45" x14ac:dyDescent="0.25">
      <c r="J569" s="255"/>
      <c r="K569" s="255"/>
      <c r="L569" s="463"/>
      <c r="M569" s="46"/>
      <c r="AA569" s="394"/>
      <c r="AB569" s="395"/>
      <c r="AC569" s="396"/>
      <c r="AD569" s="396"/>
      <c r="AE569" s="396"/>
      <c r="AF569" s="396"/>
      <c r="AG569" s="247"/>
      <c r="AR569" s="400"/>
      <c r="AS569" s="400"/>
    </row>
    <row r="570" spans="1:45" ht="24.9" customHeight="1" x14ac:dyDescent="0.25">
      <c r="C570" s="258" t="s">
        <v>415</v>
      </c>
      <c r="J570" s="255"/>
      <c r="K570" s="255"/>
      <c r="L570" s="220" t="s">
        <v>402</v>
      </c>
      <c r="M570" s="46"/>
      <c r="AA570" s="394"/>
      <c r="AB570" s="395"/>
      <c r="AC570" s="396"/>
      <c r="AD570" s="396"/>
      <c r="AE570" s="396"/>
      <c r="AF570" s="396"/>
      <c r="AG570" s="247"/>
      <c r="AR570" s="400"/>
      <c r="AS570" s="400"/>
    </row>
    <row r="571" spans="1:45" ht="30" customHeight="1" thickBot="1" x14ac:dyDescent="0.3">
      <c r="G571" s="492" t="s">
        <v>413</v>
      </c>
      <c r="H571" s="492"/>
      <c r="I571" s="492"/>
      <c r="J571" s="493"/>
      <c r="K571" s="232" t="s">
        <v>376</v>
      </c>
      <c r="L571" s="259" t="str">
        <f>IF(ISBLANK(L15),"",L15)</f>
        <v/>
      </c>
      <c r="M571" s="46">
        <v>1004</v>
      </c>
      <c r="AA571" s="394"/>
      <c r="AB571" s="395"/>
      <c r="AC571" s="396"/>
      <c r="AD571" s="396"/>
      <c r="AE571" s="396"/>
      <c r="AF571" s="396"/>
      <c r="AG571" s="247"/>
      <c r="AR571" s="400"/>
      <c r="AS571" s="400"/>
    </row>
    <row r="572" spans="1:45" ht="30" customHeight="1" thickTop="1" thickBot="1" x14ac:dyDescent="0.3">
      <c r="G572" s="490" t="s">
        <v>414</v>
      </c>
      <c r="H572" s="490"/>
      <c r="I572" s="490"/>
      <c r="J572" s="491"/>
      <c r="K572" s="97" t="s">
        <v>377</v>
      </c>
      <c r="L572" s="259" t="str">
        <f>IF(ISBLANK(L33),"",L33)</f>
        <v/>
      </c>
      <c r="M572" s="46">
        <v>1016</v>
      </c>
      <c r="AA572" s="394"/>
      <c r="AB572" s="395"/>
      <c r="AC572" s="396"/>
      <c r="AD572" s="396"/>
      <c r="AE572" s="396"/>
      <c r="AF572" s="396"/>
      <c r="AG572" s="247"/>
      <c r="AR572" s="400"/>
      <c r="AS572" s="400"/>
    </row>
    <row r="573" spans="1:45" ht="30" customHeight="1" thickTop="1" thickBot="1" x14ac:dyDescent="0.3">
      <c r="G573" s="490" t="s">
        <v>378</v>
      </c>
      <c r="H573" s="490"/>
      <c r="I573" s="490"/>
      <c r="J573" s="491"/>
      <c r="K573" s="97" t="s">
        <v>379</v>
      </c>
      <c r="L573" s="259" t="str">
        <f>IF(ISBLANK(L39),"",L39)</f>
        <v/>
      </c>
      <c r="M573" s="46">
        <v>1503</v>
      </c>
      <c r="AA573" s="394"/>
      <c r="AB573" s="395"/>
      <c r="AC573" s="396"/>
      <c r="AD573" s="396"/>
      <c r="AE573" s="396"/>
      <c r="AF573" s="396"/>
      <c r="AG573" s="247"/>
      <c r="AR573" s="400"/>
      <c r="AS573" s="400"/>
    </row>
    <row r="574" spans="1:45" ht="30" customHeight="1" thickTop="1" thickBot="1" x14ac:dyDescent="0.3">
      <c r="G574" s="490" t="s">
        <v>380</v>
      </c>
      <c r="H574" s="490"/>
      <c r="I574" s="490"/>
      <c r="J574" s="491"/>
      <c r="K574" s="97" t="s">
        <v>381</v>
      </c>
      <c r="L574" s="259" t="str">
        <f>IF(ISBLANK(L43),"",L43)</f>
        <v/>
      </c>
      <c r="M574" s="46">
        <v>1506</v>
      </c>
      <c r="AA574" s="394"/>
      <c r="AB574" s="395"/>
      <c r="AC574" s="396"/>
      <c r="AD574" s="396"/>
      <c r="AE574" s="396"/>
      <c r="AF574" s="396"/>
      <c r="AG574" s="247"/>
      <c r="AR574" s="400"/>
      <c r="AS574" s="400"/>
    </row>
    <row r="575" spans="1:45" ht="30" customHeight="1" thickTop="1" thickBot="1" x14ac:dyDescent="0.3">
      <c r="G575" s="490" t="s">
        <v>382</v>
      </c>
      <c r="H575" s="490"/>
      <c r="I575" s="490"/>
      <c r="J575" s="491"/>
      <c r="K575" s="97" t="s">
        <v>409</v>
      </c>
      <c r="L575" s="259" t="str">
        <f>IF(ISBLANK(L125),"",L125)</f>
        <v/>
      </c>
      <c r="M575" s="46">
        <v>1077</v>
      </c>
      <c r="AA575" s="394"/>
      <c r="AB575" s="395"/>
      <c r="AC575" s="396"/>
      <c r="AD575" s="396"/>
      <c r="AE575" s="396"/>
      <c r="AF575" s="396"/>
      <c r="AG575" s="247"/>
      <c r="AR575" s="400"/>
      <c r="AS575" s="400"/>
    </row>
    <row r="576" spans="1:45" ht="30" customHeight="1" thickTop="1" thickBot="1" x14ac:dyDescent="0.3">
      <c r="G576" s="490" t="s">
        <v>383</v>
      </c>
      <c r="H576" s="490"/>
      <c r="I576" s="490"/>
      <c r="J576" s="491"/>
      <c r="K576" s="97" t="s">
        <v>410</v>
      </c>
      <c r="L576" s="259" t="str">
        <f>IF(ISBLANK(L151),"",L151)</f>
        <v/>
      </c>
      <c r="M576" s="46">
        <v>1091</v>
      </c>
      <c r="AA576" s="394"/>
      <c r="AB576" s="395"/>
      <c r="AC576" s="396"/>
      <c r="AD576" s="396"/>
      <c r="AE576" s="396"/>
      <c r="AF576" s="396"/>
      <c r="AG576" s="247"/>
      <c r="AR576" s="400"/>
      <c r="AS576" s="400"/>
    </row>
    <row r="577" spans="2:45" ht="30" customHeight="1" thickTop="1" thickBot="1" x14ac:dyDescent="0.3">
      <c r="G577" s="490" t="s">
        <v>384</v>
      </c>
      <c r="H577" s="490"/>
      <c r="I577" s="490"/>
      <c r="J577" s="491"/>
      <c r="K577" s="97" t="s">
        <v>385</v>
      </c>
      <c r="L577" s="259" t="str">
        <f>IF(ISBLANK(L161),"",L161)</f>
        <v/>
      </c>
      <c r="M577" s="46">
        <v>1096</v>
      </c>
      <c r="AA577" s="394"/>
      <c r="AB577" s="395"/>
      <c r="AC577" s="396"/>
      <c r="AD577" s="396"/>
      <c r="AE577" s="396"/>
      <c r="AF577" s="396"/>
      <c r="AG577" s="247"/>
      <c r="AR577" s="400"/>
      <c r="AS577" s="400"/>
    </row>
    <row r="578" spans="2:45" ht="30" customHeight="1" thickTop="1" thickBot="1" x14ac:dyDescent="0.3">
      <c r="G578" s="490" t="s">
        <v>386</v>
      </c>
      <c r="H578" s="490"/>
      <c r="I578" s="490"/>
      <c r="J578" s="491"/>
      <c r="K578" s="97" t="s">
        <v>387</v>
      </c>
      <c r="L578" s="259" t="str">
        <f>IF(ISBLANK(L169),"",L169)</f>
        <v/>
      </c>
      <c r="M578" s="46">
        <v>1099</v>
      </c>
      <c r="AA578" s="394"/>
      <c r="AB578" s="395"/>
      <c r="AC578" s="396"/>
      <c r="AD578" s="396"/>
      <c r="AE578" s="396"/>
      <c r="AF578" s="396"/>
      <c r="AG578" s="247"/>
      <c r="AR578" s="400"/>
      <c r="AS578" s="400"/>
    </row>
    <row r="579" spans="2:45" ht="30" customHeight="1" thickTop="1" thickBot="1" x14ac:dyDescent="0.3">
      <c r="G579" s="490" t="s">
        <v>388</v>
      </c>
      <c r="H579" s="490"/>
      <c r="I579" s="490"/>
      <c r="J579" s="491"/>
      <c r="K579" s="97" t="s">
        <v>389</v>
      </c>
      <c r="L579" s="259" t="str">
        <f>IF(ISBLANK(L177),"",L177)</f>
        <v/>
      </c>
      <c r="M579" s="46">
        <v>1102</v>
      </c>
      <c r="AA579" s="394"/>
      <c r="AB579" s="395"/>
      <c r="AC579" s="396"/>
      <c r="AD579" s="396"/>
      <c r="AE579" s="396"/>
      <c r="AF579" s="396"/>
      <c r="AG579" s="247"/>
      <c r="AR579" s="400"/>
      <c r="AS579" s="400"/>
    </row>
    <row r="580" spans="2:45" ht="30" customHeight="1" thickTop="1" thickBot="1" x14ac:dyDescent="0.3">
      <c r="G580" s="490" t="s">
        <v>390</v>
      </c>
      <c r="H580" s="490"/>
      <c r="I580" s="490"/>
      <c r="J580" s="491"/>
      <c r="K580" s="97" t="s">
        <v>391</v>
      </c>
      <c r="L580" s="259" t="str">
        <f>IF(ISBLANK(L189),"",L189)</f>
        <v/>
      </c>
      <c r="M580" s="46">
        <v>1108</v>
      </c>
      <c r="AA580" s="394"/>
      <c r="AB580" s="395"/>
      <c r="AC580" s="396"/>
      <c r="AD580" s="396"/>
      <c r="AE580" s="396"/>
      <c r="AF580" s="396"/>
      <c r="AG580" s="247"/>
      <c r="AR580" s="400"/>
      <c r="AS580" s="400"/>
    </row>
    <row r="581" spans="2:45" ht="30" customHeight="1" thickTop="1" thickBot="1" x14ac:dyDescent="0.3">
      <c r="G581" s="490" t="s">
        <v>392</v>
      </c>
      <c r="H581" s="490"/>
      <c r="I581" s="490"/>
      <c r="J581" s="491"/>
      <c r="K581" s="97" t="s">
        <v>393</v>
      </c>
      <c r="L581" s="259" t="str">
        <f>IF(ISBLANK(L190),"",L190)</f>
        <v/>
      </c>
      <c r="M581" s="46">
        <v>1109</v>
      </c>
      <c r="AA581" s="394"/>
      <c r="AB581" s="395"/>
      <c r="AC581" s="396"/>
      <c r="AD581" s="396"/>
      <c r="AE581" s="396"/>
      <c r="AF581" s="396"/>
      <c r="AG581" s="247"/>
      <c r="AR581" s="400"/>
      <c r="AS581" s="400"/>
    </row>
    <row r="582" spans="2:45" ht="30" hidden="1" customHeight="1" thickTop="1" x14ac:dyDescent="0.25">
      <c r="G582" s="264"/>
      <c r="H582" s="264"/>
      <c r="I582" s="265"/>
      <c r="J582" s="266"/>
      <c r="K582" s="97"/>
      <c r="L582" s="256"/>
      <c r="M582" s="46"/>
      <c r="AA582" s="394"/>
      <c r="AB582" s="395"/>
      <c r="AC582" s="396"/>
      <c r="AD582" s="396"/>
      <c r="AE582" s="396"/>
      <c r="AF582" s="396"/>
      <c r="AG582" s="247"/>
      <c r="AR582" s="400"/>
      <c r="AS582" s="400"/>
    </row>
    <row r="583" spans="2:45" ht="30" hidden="1" customHeight="1" x14ac:dyDescent="0.25">
      <c r="G583" s="264"/>
      <c r="H583" s="264"/>
      <c r="I583" s="265"/>
      <c r="J583" s="266"/>
      <c r="K583" s="97"/>
      <c r="L583" s="256"/>
      <c r="M583" s="46"/>
      <c r="AA583" s="394"/>
      <c r="AB583" s="395"/>
      <c r="AC583" s="396"/>
      <c r="AD583" s="396"/>
      <c r="AE583" s="396"/>
      <c r="AF583" s="396"/>
      <c r="AG583" s="247"/>
      <c r="AR583" s="400"/>
      <c r="AS583" s="400"/>
    </row>
    <row r="584" spans="2:45" ht="30" customHeight="1" thickTop="1" thickBot="1" x14ac:dyDescent="0.3">
      <c r="G584" s="490" t="s">
        <v>394</v>
      </c>
      <c r="H584" s="490"/>
      <c r="I584" s="490"/>
      <c r="J584" s="491"/>
      <c r="K584" s="97" t="s">
        <v>395</v>
      </c>
      <c r="L584" s="259" t="str">
        <f>IF(ISBLANK(L275),"",L275)</f>
        <v/>
      </c>
      <c r="M584" s="46">
        <v>1152</v>
      </c>
      <c r="AA584" s="394"/>
      <c r="AB584" s="395"/>
      <c r="AC584" s="396"/>
      <c r="AD584" s="396"/>
      <c r="AE584" s="396"/>
      <c r="AF584" s="396"/>
      <c r="AG584" s="247"/>
      <c r="AR584" s="400"/>
      <c r="AS584" s="400"/>
    </row>
    <row r="585" spans="2:45" ht="30" customHeight="1" thickTop="1" thickBot="1" x14ac:dyDescent="0.3">
      <c r="G585" s="490" t="s">
        <v>396</v>
      </c>
      <c r="H585" s="490"/>
      <c r="I585" s="490"/>
      <c r="J585" s="491"/>
      <c r="K585" s="97" t="s">
        <v>397</v>
      </c>
      <c r="L585" s="259" t="str">
        <f>IF(ISBLANK(L278),"",L278)</f>
        <v/>
      </c>
      <c r="M585" s="46">
        <v>1153</v>
      </c>
      <c r="AA585" s="394"/>
      <c r="AB585" s="395"/>
      <c r="AC585" s="396"/>
      <c r="AD585" s="396"/>
      <c r="AE585" s="396"/>
      <c r="AF585" s="396"/>
      <c r="AG585" s="247"/>
      <c r="AR585" s="400"/>
      <c r="AS585" s="400"/>
    </row>
    <row r="586" spans="2:45" ht="30" customHeight="1" thickTop="1" thickBot="1" x14ac:dyDescent="0.3">
      <c r="G586" s="490" t="s">
        <v>398</v>
      </c>
      <c r="H586" s="490"/>
      <c r="I586" s="490"/>
      <c r="J586" s="491"/>
      <c r="K586" s="97" t="s">
        <v>399</v>
      </c>
      <c r="L586" s="259" t="str">
        <f>IF(ISBLANK(L288),"",L288)</f>
        <v/>
      </c>
      <c r="M586" s="46">
        <v>1157</v>
      </c>
      <c r="AA586" s="394"/>
      <c r="AB586" s="395"/>
      <c r="AC586" s="396"/>
      <c r="AD586" s="396"/>
      <c r="AE586" s="396"/>
      <c r="AF586" s="396"/>
      <c r="AG586" s="247"/>
      <c r="AR586" s="400"/>
      <c r="AS586" s="400"/>
    </row>
    <row r="587" spans="2:45" ht="6" customHeight="1" thickTop="1" x14ac:dyDescent="0.25">
      <c r="B587" s="183"/>
      <c r="C587" s="26"/>
      <c r="D587" s="26"/>
      <c r="E587" s="26"/>
      <c r="F587" s="26"/>
      <c r="G587" s="26"/>
      <c r="H587" s="26"/>
      <c r="I587" s="26"/>
      <c r="J587" s="183"/>
      <c r="K587" s="183"/>
      <c r="L587" s="183"/>
      <c r="M587" s="122" t="s">
        <v>12</v>
      </c>
      <c r="AA587" s="394"/>
      <c r="AB587" s="395"/>
      <c r="AC587" s="396"/>
      <c r="AD587" s="396"/>
      <c r="AE587" s="396"/>
      <c r="AF587" s="396"/>
      <c r="AG587" s="247"/>
      <c r="AR587" s="400"/>
      <c r="AS587" s="400"/>
    </row>
    <row r="588" spans="2:45" x14ac:dyDescent="0.25">
      <c r="AA588" s="394"/>
      <c r="AB588" s="395"/>
      <c r="AC588" s="396"/>
      <c r="AD588" s="396"/>
      <c r="AE588" s="396"/>
      <c r="AF588" s="396"/>
      <c r="AG588" s="247"/>
      <c r="AR588" s="400"/>
      <c r="AS588" s="400"/>
    </row>
    <row r="589" spans="2:45" x14ac:dyDescent="0.25">
      <c r="AA589" s="394"/>
      <c r="AB589" s="395"/>
      <c r="AC589" s="396"/>
      <c r="AD589" s="396"/>
      <c r="AE589" s="396"/>
      <c r="AF589" s="396"/>
      <c r="AG589" s="247"/>
      <c r="AR589" s="400"/>
      <c r="AS589" s="400"/>
    </row>
    <row r="590" spans="2:45" x14ac:dyDescent="0.25">
      <c r="AA590" s="394"/>
      <c r="AB590" s="395"/>
      <c r="AC590" s="396"/>
      <c r="AD590" s="396"/>
      <c r="AE590" s="396"/>
      <c r="AF590" s="396"/>
      <c r="AG590" s="247"/>
      <c r="AR590" s="400"/>
      <c r="AS590" s="400"/>
    </row>
    <row r="591" spans="2:45" x14ac:dyDescent="0.25">
      <c r="AA591" s="394"/>
      <c r="AB591" s="395"/>
      <c r="AC591" s="396"/>
      <c r="AD591" s="396"/>
      <c r="AE591" s="396"/>
      <c r="AF591" s="396"/>
      <c r="AG591" s="247"/>
      <c r="AR591" s="400"/>
      <c r="AS591" s="400"/>
    </row>
    <row r="592" spans="2:45" x14ac:dyDescent="0.25">
      <c r="AA592" s="394"/>
      <c r="AB592" s="395"/>
      <c r="AC592" s="396"/>
      <c r="AD592" s="396"/>
      <c r="AE592" s="396"/>
      <c r="AF592" s="396"/>
      <c r="AG592" s="247"/>
      <c r="AR592" s="400"/>
      <c r="AS592" s="400"/>
    </row>
    <row r="593" spans="27:45" x14ac:dyDescent="0.25">
      <c r="AA593" s="394"/>
      <c r="AB593" s="395"/>
      <c r="AC593" s="396"/>
      <c r="AD593" s="396"/>
      <c r="AE593" s="396"/>
      <c r="AF593" s="396"/>
      <c r="AG593" s="247"/>
      <c r="AR593" s="400"/>
      <c r="AS593" s="400"/>
    </row>
    <row r="594" spans="27:45" x14ac:dyDescent="0.25">
      <c r="AA594" s="394"/>
      <c r="AB594" s="395"/>
      <c r="AC594" s="396"/>
      <c r="AD594" s="396"/>
      <c r="AE594" s="396"/>
      <c r="AF594" s="396"/>
      <c r="AG594" s="247"/>
      <c r="AR594" s="400"/>
      <c r="AS594" s="400"/>
    </row>
    <row r="595" spans="27:45" x14ac:dyDescent="0.25">
      <c r="AA595" s="394"/>
      <c r="AB595" s="395"/>
      <c r="AC595" s="396"/>
      <c r="AD595" s="396"/>
      <c r="AE595" s="396"/>
      <c r="AF595" s="396"/>
      <c r="AG595" s="247"/>
      <c r="AR595" s="400"/>
      <c r="AS595" s="400"/>
    </row>
    <row r="596" spans="27:45" x14ac:dyDescent="0.25">
      <c r="AA596" s="394"/>
      <c r="AB596" s="395"/>
      <c r="AC596" s="396"/>
      <c r="AD596" s="396"/>
      <c r="AE596" s="396"/>
      <c r="AF596" s="396"/>
      <c r="AG596" s="247"/>
      <c r="AR596" s="400"/>
      <c r="AS596" s="400"/>
    </row>
    <row r="597" spans="27:45" x14ac:dyDescent="0.25">
      <c r="AA597" s="394"/>
      <c r="AB597" s="395"/>
      <c r="AC597" s="396"/>
      <c r="AD597" s="396"/>
      <c r="AE597" s="396"/>
      <c r="AF597" s="396"/>
      <c r="AG597" s="247"/>
      <c r="AR597" s="400"/>
      <c r="AS597" s="400"/>
    </row>
    <row r="598" spans="27:45" x14ac:dyDescent="0.25">
      <c r="AA598" s="394"/>
      <c r="AB598" s="395"/>
      <c r="AC598" s="396"/>
      <c r="AD598" s="396"/>
      <c r="AE598" s="396"/>
      <c r="AF598" s="396"/>
      <c r="AG598" s="247"/>
      <c r="AR598" s="400"/>
      <c r="AS598" s="400"/>
    </row>
    <row r="599" spans="27:45" x14ac:dyDescent="0.25">
      <c r="AA599" s="394"/>
      <c r="AB599" s="395"/>
      <c r="AC599" s="396"/>
      <c r="AD599" s="396"/>
      <c r="AE599" s="396"/>
      <c r="AF599" s="396"/>
      <c r="AG599" s="247"/>
      <c r="AR599" s="400"/>
      <c r="AS599" s="400"/>
    </row>
    <row r="600" spans="27:45" x14ac:dyDescent="0.25">
      <c r="AA600" s="394"/>
      <c r="AB600" s="395"/>
      <c r="AC600" s="396"/>
      <c r="AD600" s="396"/>
      <c r="AE600" s="396"/>
      <c r="AF600" s="396"/>
      <c r="AG600" s="247"/>
      <c r="AR600" s="400"/>
      <c r="AS600" s="400"/>
    </row>
    <row r="601" spans="27:45" x14ac:dyDescent="0.25">
      <c r="AA601" s="394"/>
      <c r="AB601" s="395"/>
      <c r="AC601" s="396"/>
      <c r="AD601" s="396"/>
      <c r="AE601" s="396"/>
      <c r="AF601" s="396"/>
      <c r="AG601" s="247"/>
      <c r="AR601" s="400"/>
      <c r="AS601" s="400"/>
    </row>
    <row r="602" spans="27:45" x14ac:dyDescent="0.25">
      <c r="AA602" s="394"/>
      <c r="AB602" s="395"/>
      <c r="AC602" s="396"/>
      <c r="AD602" s="396"/>
      <c r="AE602" s="396"/>
      <c r="AF602" s="396"/>
      <c r="AG602" s="247"/>
      <c r="AR602" s="400"/>
      <c r="AS602" s="400"/>
    </row>
    <row r="603" spans="27:45" x14ac:dyDescent="0.25">
      <c r="AA603" s="394"/>
      <c r="AB603" s="395"/>
      <c r="AC603" s="396"/>
      <c r="AD603" s="396"/>
      <c r="AE603" s="396"/>
      <c r="AF603" s="396"/>
      <c r="AG603" s="247"/>
      <c r="AR603" s="400"/>
      <c r="AS603" s="400"/>
    </row>
    <row r="604" spans="27:45" x14ac:dyDescent="0.25">
      <c r="AA604" s="394"/>
      <c r="AB604" s="395"/>
      <c r="AC604" s="396"/>
      <c r="AD604" s="396"/>
      <c r="AE604" s="396"/>
      <c r="AF604" s="396"/>
      <c r="AG604" s="247"/>
      <c r="AR604" s="400"/>
      <c r="AS604" s="400"/>
    </row>
    <row r="605" spans="27:45" x14ac:dyDescent="0.25">
      <c r="AA605" s="394"/>
      <c r="AB605" s="395"/>
      <c r="AC605" s="396"/>
      <c r="AD605" s="396"/>
      <c r="AE605" s="396"/>
      <c r="AF605" s="396"/>
      <c r="AG605" s="247"/>
      <c r="AR605" s="400"/>
      <c r="AS605" s="400"/>
    </row>
    <row r="606" spans="27:45" x14ac:dyDescent="0.25">
      <c r="AA606" s="394"/>
      <c r="AB606" s="395"/>
      <c r="AC606" s="396"/>
      <c r="AD606" s="396"/>
      <c r="AE606" s="396"/>
      <c r="AF606" s="396"/>
      <c r="AG606" s="247"/>
      <c r="AR606" s="400"/>
      <c r="AS606" s="400"/>
    </row>
    <row r="607" spans="27:45" x14ac:dyDescent="0.25">
      <c r="AA607" s="394"/>
      <c r="AB607" s="395"/>
      <c r="AC607" s="396"/>
      <c r="AD607" s="396"/>
      <c r="AE607" s="396"/>
      <c r="AF607" s="396"/>
      <c r="AG607" s="247"/>
      <c r="AR607" s="400"/>
      <c r="AS607" s="400"/>
    </row>
    <row r="608" spans="27:45" x14ac:dyDescent="0.25">
      <c r="AA608" s="394"/>
      <c r="AB608" s="395"/>
      <c r="AC608" s="396"/>
      <c r="AD608" s="396"/>
      <c r="AE608" s="396"/>
      <c r="AF608" s="396"/>
      <c r="AG608" s="247"/>
      <c r="AR608" s="400"/>
      <c r="AS608" s="400"/>
    </row>
    <row r="609" spans="27:45" x14ac:dyDescent="0.25">
      <c r="AA609" s="394"/>
      <c r="AB609" s="395"/>
      <c r="AC609" s="396"/>
      <c r="AD609" s="396"/>
      <c r="AE609" s="396"/>
      <c r="AF609" s="396"/>
      <c r="AG609" s="247"/>
      <c r="AR609" s="400"/>
      <c r="AS609" s="400"/>
    </row>
    <row r="610" spans="27:45" x14ac:dyDescent="0.25">
      <c r="AA610" s="394"/>
      <c r="AB610" s="395"/>
      <c r="AC610" s="396"/>
      <c r="AD610" s="396"/>
      <c r="AE610" s="396"/>
      <c r="AF610" s="396"/>
      <c r="AG610" s="247"/>
      <c r="AR610" s="400"/>
      <c r="AS610" s="400"/>
    </row>
    <row r="611" spans="27:45" x14ac:dyDescent="0.25">
      <c r="AA611" s="394"/>
      <c r="AB611" s="395"/>
      <c r="AC611" s="396"/>
      <c r="AD611" s="396"/>
      <c r="AE611" s="396"/>
      <c r="AF611" s="396"/>
      <c r="AG611" s="247"/>
      <c r="AR611" s="400"/>
      <c r="AS611" s="400"/>
    </row>
    <row r="612" spans="27:45" x14ac:dyDescent="0.25">
      <c r="AA612" s="394"/>
      <c r="AB612" s="395"/>
      <c r="AC612" s="396"/>
      <c r="AD612" s="396"/>
      <c r="AE612" s="396"/>
      <c r="AF612" s="396"/>
      <c r="AG612" s="247"/>
      <c r="AR612" s="400"/>
      <c r="AS612" s="400"/>
    </row>
    <row r="613" spans="27:45" x14ac:dyDescent="0.25">
      <c r="AA613" s="394"/>
      <c r="AB613" s="395"/>
      <c r="AC613" s="396"/>
      <c r="AD613" s="396"/>
      <c r="AE613" s="396"/>
      <c r="AF613" s="396"/>
      <c r="AG613" s="247"/>
      <c r="AR613" s="400"/>
      <c r="AS613" s="400"/>
    </row>
    <row r="614" spans="27:45" x14ac:dyDescent="0.25">
      <c r="AA614" s="394"/>
      <c r="AB614" s="395"/>
      <c r="AC614" s="396"/>
      <c r="AD614" s="396"/>
      <c r="AE614" s="396"/>
      <c r="AF614" s="396"/>
      <c r="AG614" s="247"/>
      <c r="AR614" s="400"/>
      <c r="AS614" s="400"/>
    </row>
    <row r="615" spans="27:45" x14ac:dyDescent="0.25">
      <c r="AA615" s="394"/>
      <c r="AB615" s="395"/>
      <c r="AC615" s="396"/>
      <c r="AD615" s="396"/>
      <c r="AE615" s="396"/>
      <c r="AF615" s="396"/>
      <c r="AG615" s="247"/>
      <c r="AR615" s="400"/>
      <c r="AS615" s="400"/>
    </row>
    <row r="616" spans="27:45" x14ac:dyDescent="0.25">
      <c r="AA616" s="394"/>
      <c r="AB616" s="395"/>
      <c r="AC616" s="396"/>
      <c r="AD616" s="396"/>
      <c r="AE616" s="396"/>
      <c r="AF616" s="396"/>
      <c r="AG616" s="247"/>
      <c r="AR616" s="400"/>
      <c r="AS616" s="400"/>
    </row>
    <row r="617" spans="27:45" x14ac:dyDescent="0.25">
      <c r="AA617" s="394"/>
      <c r="AB617" s="395"/>
      <c r="AC617" s="396"/>
      <c r="AD617" s="396"/>
      <c r="AE617" s="396"/>
      <c r="AF617" s="396"/>
      <c r="AG617" s="247"/>
      <c r="AR617" s="400"/>
      <c r="AS617" s="400"/>
    </row>
    <row r="618" spans="27:45" x14ac:dyDescent="0.25">
      <c r="AA618" s="394"/>
      <c r="AB618" s="395"/>
      <c r="AC618" s="396"/>
      <c r="AD618" s="396"/>
      <c r="AE618" s="396"/>
      <c r="AF618" s="396"/>
      <c r="AG618" s="247"/>
      <c r="AR618" s="400"/>
      <c r="AS618" s="400"/>
    </row>
    <row r="619" spans="27:45" x14ac:dyDescent="0.25">
      <c r="AA619" s="394"/>
      <c r="AB619" s="395"/>
      <c r="AC619" s="396"/>
      <c r="AD619" s="396"/>
      <c r="AE619" s="396"/>
      <c r="AF619" s="396"/>
      <c r="AG619" s="247"/>
      <c r="AR619" s="400"/>
      <c r="AS619" s="400"/>
    </row>
    <row r="620" spans="27:45" x14ac:dyDescent="0.25">
      <c r="AA620" s="394"/>
      <c r="AB620" s="395"/>
      <c r="AC620" s="396"/>
      <c r="AD620" s="396"/>
      <c r="AE620" s="396"/>
      <c r="AF620" s="396"/>
      <c r="AG620" s="247"/>
      <c r="AR620" s="400"/>
      <c r="AS620" s="400"/>
    </row>
    <row r="621" spans="27:45" x14ac:dyDescent="0.25">
      <c r="AA621" s="394"/>
      <c r="AB621" s="395"/>
      <c r="AC621" s="396"/>
      <c r="AD621" s="396"/>
      <c r="AE621" s="396"/>
      <c r="AF621" s="396"/>
      <c r="AG621" s="247"/>
      <c r="AR621" s="400"/>
      <c r="AS621" s="400"/>
    </row>
    <row r="622" spans="27:45" x14ac:dyDescent="0.25">
      <c r="AA622" s="394"/>
      <c r="AB622" s="395"/>
      <c r="AC622" s="396"/>
      <c r="AD622" s="396"/>
      <c r="AE622" s="396"/>
      <c r="AF622" s="396"/>
      <c r="AG622" s="247"/>
      <c r="AR622" s="400"/>
      <c r="AS622" s="400"/>
    </row>
    <row r="623" spans="27:45" x14ac:dyDescent="0.25">
      <c r="AA623" s="394"/>
      <c r="AB623" s="395"/>
      <c r="AC623" s="396"/>
      <c r="AD623" s="396"/>
      <c r="AE623" s="396"/>
      <c r="AF623" s="396"/>
      <c r="AG623" s="247"/>
      <c r="AR623" s="400"/>
      <c r="AS623" s="400"/>
    </row>
    <row r="624" spans="27:45" x14ac:dyDescent="0.25">
      <c r="AA624" s="394"/>
      <c r="AB624" s="395"/>
      <c r="AC624" s="396"/>
      <c r="AD624" s="396"/>
      <c r="AE624" s="396"/>
      <c r="AF624" s="396"/>
      <c r="AG624" s="247"/>
      <c r="AR624" s="400"/>
      <c r="AS624" s="400"/>
    </row>
    <row r="625" spans="27:45" x14ac:dyDescent="0.25">
      <c r="AA625" s="394"/>
      <c r="AB625" s="395"/>
      <c r="AC625" s="396"/>
      <c r="AD625" s="396"/>
      <c r="AE625" s="396"/>
      <c r="AF625" s="396"/>
      <c r="AG625" s="247"/>
      <c r="AR625" s="400"/>
      <c r="AS625" s="400"/>
    </row>
    <row r="626" spans="27:45" x14ac:dyDescent="0.25">
      <c r="AA626" s="394"/>
      <c r="AB626" s="395"/>
      <c r="AC626" s="396"/>
      <c r="AD626" s="396"/>
      <c r="AE626" s="396"/>
      <c r="AF626" s="396"/>
      <c r="AG626" s="247"/>
      <c r="AR626" s="400"/>
      <c r="AS626" s="400"/>
    </row>
    <row r="627" spans="27:45" x14ac:dyDescent="0.25">
      <c r="AA627" s="394"/>
      <c r="AB627" s="395"/>
      <c r="AC627" s="396"/>
      <c r="AD627" s="396"/>
      <c r="AE627" s="396"/>
      <c r="AF627" s="396"/>
      <c r="AG627" s="247"/>
      <c r="AR627" s="400"/>
      <c r="AS627" s="400"/>
    </row>
    <row r="628" spans="27:45" x14ac:dyDescent="0.25">
      <c r="AA628" s="394"/>
      <c r="AB628" s="395"/>
      <c r="AC628" s="396"/>
      <c r="AD628" s="396"/>
      <c r="AE628" s="396"/>
      <c r="AF628" s="396"/>
      <c r="AG628" s="247"/>
      <c r="AR628" s="400"/>
      <c r="AS628" s="400"/>
    </row>
    <row r="629" spans="27:45" x14ac:dyDescent="0.25">
      <c r="AA629" s="394"/>
      <c r="AB629" s="395"/>
      <c r="AC629" s="396"/>
      <c r="AD629" s="396"/>
      <c r="AE629" s="396"/>
      <c r="AF629" s="396"/>
      <c r="AG629" s="247"/>
      <c r="AR629" s="400"/>
      <c r="AS629" s="400"/>
    </row>
    <row r="630" spans="27:45" x14ac:dyDescent="0.25">
      <c r="AA630" s="394"/>
      <c r="AB630" s="395"/>
      <c r="AC630" s="396"/>
      <c r="AD630" s="396"/>
      <c r="AE630" s="396"/>
      <c r="AF630" s="396"/>
      <c r="AG630" s="247"/>
      <c r="AR630" s="400"/>
      <c r="AS630" s="400"/>
    </row>
    <row r="631" spans="27:45" x14ac:dyDescent="0.25">
      <c r="AA631" s="394"/>
      <c r="AB631" s="395"/>
      <c r="AC631" s="396"/>
      <c r="AD631" s="396"/>
      <c r="AE631" s="396"/>
      <c r="AF631" s="396"/>
      <c r="AG631" s="247"/>
      <c r="AR631" s="400"/>
      <c r="AS631" s="400"/>
    </row>
    <row r="632" spans="27:45" x14ac:dyDescent="0.25">
      <c r="AA632" s="394"/>
      <c r="AB632" s="395"/>
      <c r="AC632" s="396"/>
      <c r="AD632" s="396"/>
      <c r="AE632" s="396"/>
      <c r="AF632" s="396"/>
      <c r="AG632" s="247"/>
      <c r="AR632" s="400"/>
      <c r="AS632" s="400"/>
    </row>
    <row r="633" spans="27:45" x14ac:dyDescent="0.25">
      <c r="AA633" s="394"/>
      <c r="AB633" s="395"/>
      <c r="AC633" s="396"/>
      <c r="AD633" s="396"/>
      <c r="AE633" s="396"/>
      <c r="AF633" s="396"/>
      <c r="AG633" s="247"/>
      <c r="AR633" s="400"/>
      <c r="AS633" s="400"/>
    </row>
    <row r="634" spans="27:45" x14ac:dyDescent="0.25">
      <c r="AA634" s="394"/>
      <c r="AB634" s="395"/>
      <c r="AC634" s="396"/>
      <c r="AD634" s="396"/>
      <c r="AE634" s="396"/>
      <c r="AF634" s="396"/>
      <c r="AG634" s="247"/>
      <c r="AR634" s="400"/>
      <c r="AS634" s="400"/>
    </row>
    <row r="635" spans="27:45" x14ac:dyDescent="0.25">
      <c r="AA635" s="394"/>
      <c r="AB635" s="395"/>
      <c r="AC635" s="396"/>
      <c r="AD635" s="396"/>
      <c r="AE635" s="396"/>
      <c r="AF635" s="396"/>
      <c r="AG635" s="247"/>
      <c r="AR635" s="400"/>
      <c r="AS635" s="400"/>
    </row>
    <row r="636" spans="27:45" x14ac:dyDescent="0.25">
      <c r="AA636" s="394"/>
      <c r="AB636" s="395"/>
      <c r="AC636" s="396"/>
      <c r="AD636" s="396"/>
      <c r="AE636" s="396"/>
      <c r="AF636" s="396"/>
      <c r="AG636" s="247"/>
      <c r="AR636" s="400"/>
      <c r="AS636" s="400"/>
    </row>
    <row r="637" spans="27:45" x14ac:dyDescent="0.25">
      <c r="AA637" s="394"/>
      <c r="AB637" s="395"/>
      <c r="AC637" s="396"/>
      <c r="AD637" s="396"/>
      <c r="AE637" s="396"/>
      <c r="AF637" s="396"/>
      <c r="AG637" s="247"/>
      <c r="AR637" s="400"/>
      <c r="AS637" s="400"/>
    </row>
    <row r="638" spans="27:45" x14ac:dyDescent="0.25">
      <c r="AA638" s="394"/>
      <c r="AB638" s="395"/>
      <c r="AC638" s="396"/>
      <c r="AD638" s="396"/>
      <c r="AE638" s="396"/>
      <c r="AF638" s="396"/>
      <c r="AG638" s="247"/>
      <c r="AR638" s="400"/>
      <c r="AS638" s="400"/>
    </row>
    <row r="639" spans="27:45" x14ac:dyDescent="0.25">
      <c r="AA639" s="394"/>
      <c r="AB639" s="395"/>
      <c r="AC639" s="396"/>
      <c r="AD639" s="396"/>
      <c r="AE639" s="396"/>
      <c r="AF639" s="396"/>
      <c r="AG639" s="247"/>
      <c r="AR639" s="400"/>
      <c r="AS639" s="400"/>
    </row>
    <row r="640" spans="27:45" x14ac:dyDescent="0.25">
      <c r="AA640" s="394"/>
      <c r="AB640" s="395"/>
      <c r="AC640" s="396"/>
      <c r="AD640" s="396"/>
      <c r="AE640" s="396"/>
      <c r="AF640" s="396"/>
      <c r="AG640" s="247"/>
      <c r="AR640" s="400"/>
      <c r="AS640" s="400"/>
    </row>
    <row r="641" spans="27:45" x14ac:dyDescent="0.25">
      <c r="AA641" s="394"/>
      <c r="AB641" s="395"/>
      <c r="AC641" s="396"/>
      <c r="AD641" s="396"/>
      <c r="AE641" s="396"/>
      <c r="AF641" s="396"/>
      <c r="AG641" s="247"/>
      <c r="AR641" s="400"/>
      <c r="AS641" s="400"/>
    </row>
    <row r="642" spans="27:45" x14ac:dyDescent="0.25">
      <c r="AA642" s="394"/>
      <c r="AB642" s="395"/>
      <c r="AC642" s="396"/>
      <c r="AD642" s="396"/>
      <c r="AE642" s="396"/>
      <c r="AF642" s="396"/>
      <c r="AG642" s="247"/>
      <c r="AR642" s="400"/>
      <c r="AS642" s="400"/>
    </row>
    <row r="643" spans="27:45" x14ac:dyDescent="0.25">
      <c r="AA643" s="394"/>
      <c r="AB643" s="395"/>
      <c r="AC643" s="396"/>
      <c r="AD643" s="396"/>
      <c r="AE643" s="396"/>
      <c r="AF643" s="396"/>
      <c r="AG643" s="247"/>
      <c r="AR643" s="400"/>
      <c r="AS643" s="400"/>
    </row>
    <row r="644" spans="27:45" x14ac:dyDescent="0.25">
      <c r="AA644" s="394"/>
      <c r="AB644" s="395"/>
      <c r="AC644" s="396"/>
      <c r="AD644" s="396"/>
      <c r="AE644" s="396"/>
      <c r="AF644" s="396"/>
      <c r="AG644" s="247"/>
      <c r="AR644" s="400"/>
      <c r="AS644" s="400"/>
    </row>
    <row r="645" spans="27:45" x14ac:dyDescent="0.25">
      <c r="AA645" s="394"/>
      <c r="AB645" s="395"/>
      <c r="AC645" s="396"/>
      <c r="AD645" s="396"/>
      <c r="AE645" s="396"/>
      <c r="AF645" s="396"/>
      <c r="AG645" s="247"/>
      <c r="AR645" s="400"/>
      <c r="AS645" s="400"/>
    </row>
    <row r="646" spans="27:45" x14ac:dyDescent="0.25">
      <c r="AA646" s="394"/>
      <c r="AB646" s="395"/>
      <c r="AC646" s="396"/>
      <c r="AD646" s="396"/>
      <c r="AE646" s="396"/>
      <c r="AF646" s="396"/>
      <c r="AG646" s="247"/>
      <c r="AR646" s="400"/>
      <c r="AS646" s="400"/>
    </row>
    <row r="647" spans="27:45" x14ac:dyDescent="0.25">
      <c r="AA647" s="394"/>
      <c r="AB647" s="395"/>
      <c r="AC647" s="396"/>
      <c r="AD647" s="396"/>
      <c r="AE647" s="396"/>
      <c r="AF647" s="396"/>
      <c r="AG647" s="247"/>
      <c r="AR647" s="400"/>
      <c r="AS647" s="400"/>
    </row>
    <row r="648" spans="27:45" x14ac:dyDescent="0.25">
      <c r="AA648" s="394"/>
      <c r="AB648" s="395"/>
      <c r="AC648" s="396"/>
      <c r="AD648" s="396"/>
      <c r="AE648" s="396"/>
      <c r="AF648" s="396"/>
      <c r="AG648" s="247"/>
      <c r="AR648" s="400"/>
      <c r="AS648" s="400"/>
    </row>
    <row r="649" spans="27:45" x14ac:dyDescent="0.25">
      <c r="AA649" s="394"/>
      <c r="AB649" s="395"/>
      <c r="AC649" s="396"/>
      <c r="AD649" s="396"/>
      <c r="AE649" s="396"/>
      <c r="AF649" s="396"/>
      <c r="AG649" s="247"/>
      <c r="AR649" s="400"/>
      <c r="AS649" s="400"/>
    </row>
    <row r="650" spans="27:45" x14ac:dyDescent="0.25">
      <c r="AA650" s="394"/>
      <c r="AB650" s="395"/>
      <c r="AC650" s="396"/>
      <c r="AD650" s="396"/>
      <c r="AE650" s="396"/>
      <c r="AF650" s="396"/>
      <c r="AG650" s="247"/>
      <c r="AR650" s="400"/>
      <c r="AS650" s="400"/>
    </row>
    <row r="651" spans="27:45" x14ac:dyDescent="0.25">
      <c r="AA651" s="394"/>
      <c r="AB651" s="395"/>
      <c r="AC651" s="396"/>
      <c r="AD651" s="396"/>
      <c r="AE651" s="396"/>
      <c r="AF651" s="396"/>
      <c r="AG651" s="247"/>
      <c r="AR651" s="400"/>
      <c r="AS651" s="400"/>
    </row>
    <row r="652" spans="27:45" x14ac:dyDescent="0.25">
      <c r="AA652" s="394"/>
      <c r="AB652" s="395"/>
      <c r="AC652" s="396"/>
      <c r="AD652" s="396"/>
      <c r="AE652" s="396"/>
      <c r="AF652" s="396"/>
      <c r="AG652" s="247"/>
      <c r="AR652" s="400"/>
      <c r="AS652" s="400"/>
    </row>
    <row r="653" spans="27:45" x14ac:dyDescent="0.25">
      <c r="AA653" s="394"/>
      <c r="AB653" s="395"/>
      <c r="AC653" s="396"/>
      <c r="AD653" s="396"/>
      <c r="AE653" s="396"/>
      <c r="AF653" s="396"/>
      <c r="AG653" s="247"/>
      <c r="AR653" s="400"/>
      <c r="AS653" s="400"/>
    </row>
    <row r="654" spans="27:45" x14ac:dyDescent="0.25">
      <c r="AA654" s="394"/>
      <c r="AB654" s="395"/>
      <c r="AC654" s="396"/>
      <c r="AD654" s="396"/>
      <c r="AE654" s="396"/>
      <c r="AF654" s="396"/>
      <c r="AG654" s="247"/>
      <c r="AR654" s="400"/>
      <c r="AS654" s="400"/>
    </row>
    <row r="655" spans="27:45" x14ac:dyDescent="0.25">
      <c r="AA655" s="394"/>
      <c r="AB655" s="395"/>
      <c r="AC655" s="396"/>
      <c r="AD655" s="396"/>
      <c r="AE655" s="396"/>
      <c r="AF655" s="396"/>
      <c r="AG655" s="247"/>
      <c r="AR655" s="400"/>
      <c r="AS655" s="400"/>
    </row>
    <row r="656" spans="27:45" x14ac:dyDescent="0.25">
      <c r="AA656" s="394"/>
      <c r="AB656" s="395"/>
      <c r="AC656" s="396"/>
      <c r="AD656" s="396"/>
      <c r="AE656" s="396"/>
      <c r="AF656" s="396"/>
      <c r="AG656" s="247"/>
      <c r="AR656" s="400"/>
      <c r="AS656" s="400"/>
    </row>
    <row r="657" spans="27:45" x14ac:dyDescent="0.25">
      <c r="AA657" s="394"/>
      <c r="AB657" s="395"/>
      <c r="AC657" s="396"/>
      <c r="AD657" s="396"/>
      <c r="AE657" s="396"/>
      <c r="AF657" s="396"/>
      <c r="AG657" s="247"/>
      <c r="AR657" s="400"/>
      <c r="AS657" s="400"/>
    </row>
    <row r="658" spans="27:45" x14ac:dyDescent="0.25">
      <c r="AA658" s="394"/>
      <c r="AB658" s="395"/>
      <c r="AC658" s="396"/>
      <c r="AD658" s="396"/>
      <c r="AE658" s="396"/>
      <c r="AF658" s="396"/>
      <c r="AG658" s="247"/>
      <c r="AR658" s="400"/>
      <c r="AS658" s="400"/>
    </row>
    <row r="659" spans="27:45" x14ac:dyDescent="0.25">
      <c r="AA659" s="394"/>
      <c r="AB659" s="395"/>
      <c r="AC659" s="396"/>
      <c r="AD659" s="396"/>
      <c r="AE659" s="396"/>
      <c r="AF659" s="396"/>
      <c r="AG659" s="247"/>
      <c r="AR659" s="400"/>
      <c r="AS659" s="400"/>
    </row>
    <row r="660" spans="27:45" x14ac:dyDescent="0.25">
      <c r="AA660" s="394"/>
      <c r="AB660" s="395"/>
      <c r="AC660" s="396"/>
      <c r="AD660" s="396"/>
      <c r="AE660" s="396"/>
      <c r="AF660" s="396"/>
      <c r="AG660" s="247"/>
      <c r="AR660" s="400"/>
      <c r="AS660" s="400"/>
    </row>
    <row r="661" spans="27:45" x14ac:dyDescent="0.25">
      <c r="AA661" s="394"/>
      <c r="AB661" s="395"/>
      <c r="AC661" s="396"/>
      <c r="AD661" s="396"/>
      <c r="AE661" s="396"/>
      <c r="AF661" s="396"/>
      <c r="AG661" s="247"/>
      <c r="AR661" s="400"/>
      <c r="AS661" s="400"/>
    </row>
    <row r="662" spans="27:45" x14ac:dyDescent="0.25">
      <c r="AA662" s="394"/>
      <c r="AB662" s="395"/>
      <c r="AC662" s="396"/>
      <c r="AD662" s="396"/>
      <c r="AE662" s="396"/>
      <c r="AF662" s="396"/>
      <c r="AG662" s="247"/>
      <c r="AR662" s="400"/>
      <c r="AS662" s="400"/>
    </row>
    <row r="663" spans="27:45" x14ac:dyDescent="0.25">
      <c r="AA663" s="394"/>
      <c r="AB663" s="395"/>
      <c r="AC663" s="396"/>
      <c r="AD663" s="396"/>
      <c r="AE663" s="396"/>
      <c r="AF663" s="396"/>
      <c r="AG663" s="247"/>
      <c r="AR663" s="400"/>
      <c r="AS663" s="400"/>
    </row>
    <row r="664" spans="27:45" x14ac:dyDescent="0.25">
      <c r="AA664" s="394"/>
      <c r="AB664" s="395"/>
      <c r="AC664" s="396"/>
      <c r="AD664" s="396"/>
      <c r="AE664" s="396"/>
      <c r="AF664" s="396"/>
      <c r="AG664" s="247"/>
      <c r="AR664" s="400"/>
      <c r="AS664" s="400"/>
    </row>
    <row r="665" spans="27:45" x14ac:dyDescent="0.25">
      <c r="AA665" s="394"/>
      <c r="AB665" s="395"/>
      <c r="AC665" s="396"/>
      <c r="AD665" s="396"/>
      <c r="AE665" s="396"/>
      <c r="AF665" s="396"/>
      <c r="AG665" s="247"/>
      <c r="AR665" s="400"/>
      <c r="AS665" s="400"/>
    </row>
    <row r="666" spans="27:45" x14ac:dyDescent="0.25">
      <c r="AA666" s="394"/>
      <c r="AB666" s="395"/>
      <c r="AC666" s="396"/>
      <c r="AD666" s="396"/>
      <c r="AE666" s="396"/>
      <c r="AF666" s="396"/>
      <c r="AG666" s="247"/>
      <c r="AR666" s="400"/>
      <c r="AS666" s="400"/>
    </row>
    <row r="667" spans="27:45" x14ac:dyDescent="0.25">
      <c r="AA667" s="394"/>
      <c r="AB667" s="395"/>
      <c r="AC667" s="396"/>
      <c r="AD667" s="396"/>
      <c r="AE667" s="396"/>
      <c r="AF667" s="396"/>
      <c r="AG667" s="247"/>
      <c r="AR667" s="400"/>
      <c r="AS667" s="400"/>
    </row>
    <row r="668" spans="27:45" x14ac:dyDescent="0.25">
      <c r="AA668" s="394"/>
      <c r="AB668" s="395"/>
      <c r="AC668" s="396"/>
      <c r="AD668" s="396"/>
      <c r="AE668" s="396"/>
      <c r="AF668" s="396"/>
      <c r="AG668" s="247"/>
      <c r="AR668" s="400"/>
      <c r="AS668" s="400"/>
    </row>
    <row r="669" spans="27:45" x14ac:dyDescent="0.25">
      <c r="AA669" s="394"/>
      <c r="AB669" s="395"/>
      <c r="AC669" s="396"/>
      <c r="AD669" s="396"/>
      <c r="AE669" s="396"/>
      <c r="AF669" s="396"/>
      <c r="AG669" s="247"/>
      <c r="AR669" s="400"/>
      <c r="AS669" s="400"/>
    </row>
    <row r="670" spans="27:45" x14ac:dyDescent="0.25">
      <c r="AA670" s="394"/>
      <c r="AB670" s="395"/>
      <c r="AC670" s="396"/>
      <c r="AD670" s="396"/>
      <c r="AE670" s="396"/>
      <c r="AF670" s="396"/>
      <c r="AG670" s="247"/>
      <c r="AR670" s="400"/>
      <c r="AS670" s="400"/>
    </row>
    <row r="671" spans="27:45" x14ac:dyDescent="0.25">
      <c r="AA671" s="394"/>
      <c r="AB671" s="395"/>
      <c r="AC671" s="396"/>
      <c r="AD671" s="396"/>
      <c r="AE671" s="396"/>
      <c r="AF671" s="396"/>
      <c r="AG671" s="247"/>
      <c r="AR671" s="400"/>
      <c r="AS671" s="400"/>
    </row>
    <row r="672" spans="27:45" x14ac:dyDescent="0.25">
      <c r="AA672" s="394"/>
      <c r="AB672" s="395"/>
      <c r="AC672" s="396"/>
      <c r="AD672" s="396"/>
      <c r="AE672" s="396"/>
      <c r="AF672" s="396"/>
      <c r="AG672" s="247"/>
      <c r="AR672" s="400"/>
      <c r="AS672" s="400"/>
    </row>
    <row r="673" spans="27:45" x14ac:dyDescent="0.25">
      <c r="AA673" s="394"/>
      <c r="AB673" s="395"/>
      <c r="AC673" s="396"/>
      <c r="AD673" s="396"/>
      <c r="AE673" s="396"/>
      <c r="AF673" s="396"/>
      <c r="AG673" s="247"/>
      <c r="AR673" s="400"/>
      <c r="AS673" s="400"/>
    </row>
    <row r="674" spans="27:45" x14ac:dyDescent="0.25">
      <c r="AA674" s="394"/>
      <c r="AB674" s="395"/>
      <c r="AC674" s="396"/>
      <c r="AD674" s="396"/>
      <c r="AE674" s="396"/>
      <c r="AF674" s="396"/>
      <c r="AG674" s="247"/>
      <c r="AR674" s="400"/>
      <c r="AS674" s="400"/>
    </row>
    <row r="675" spans="27:45" x14ac:dyDescent="0.25">
      <c r="AA675" s="394"/>
      <c r="AB675" s="395"/>
      <c r="AC675" s="396"/>
      <c r="AD675" s="396"/>
      <c r="AE675" s="396"/>
      <c r="AF675" s="396"/>
      <c r="AG675" s="247"/>
    </row>
    <row r="676" spans="27:45" x14ac:dyDescent="0.25">
      <c r="AA676" s="394"/>
      <c r="AB676" s="395"/>
      <c r="AC676" s="396"/>
      <c r="AD676" s="396"/>
      <c r="AE676" s="396"/>
      <c r="AF676" s="396"/>
      <c r="AG676" s="247"/>
    </row>
    <row r="677" spans="27:45" x14ac:dyDescent="0.25">
      <c r="AA677" s="394"/>
      <c r="AB677" s="395"/>
      <c r="AC677" s="396"/>
      <c r="AD677" s="396"/>
      <c r="AE677" s="396"/>
      <c r="AF677" s="396"/>
      <c r="AG677" s="247"/>
    </row>
    <row r="678" spans="27:45" x14ac:dyDescent="0.25">
      <c r="AA678" s="394"/>
      <c r="AB678" s="395"/>
      <c r="AC678" s="396"/>
      <c r="AD678" s="396"/>
      <c r="AE678" s="396"/>
      <c r="AF678" s="396"/>
      <c r="AG678" s="247"/>
    </row>
    <row r="679" spans="27:45" x14ac:dyDescent="0.25">
      <c r="AA679" s="394"/>
      <c r="AB679" s="395"/>
      <c r="AC679" s="396"/>
      <c r="AD679" s="396"/>
      <c r="AE679" s="396"/>
      <c r="AF679" s="396"/>
      <c r="AG679" s="247"/>
    </row>
    <row r="680" spans="27:45" x14ac:dyDescent="0.25">
      <c r="AA680" s="394"/>
      <c r="AB680" s="395"/>
      <c r="AC680" s="396"/>
      <c r="AD680" s="396"/>
      <c r="AE680" s="396"/>
      <c r="AF680" s="396"/>
      <c r="AG680" s="247"/>
    </row>
    <row r="681" spans="27:45" x14ac:dyDescent="0.25">
      <c r="AA681" s="394"/>
      <c r="AB681" s="395"/>
      <c r="AC681" s="396"/>
      <c r="AD681" s="396"/>
      <c r="AE681" s="396"/>
      <c r="AF681" s="396"/>
      <c r="AG681" s="247"/>
    </row>
    <row r="682" spans="27:45" x14ac:dyDescent="0.25">
      <c r="AA682" s="394"/>
      <c r="AB682" s="395"/>
      <c r="AC682" s="396"/>
      <c r="AD682" s="396"/>
      <c r="AE682" s="396"/>
      <c r="AF682" s="396"/>
      <c r="AG682" s="247"/>
    </row>
    <row r="683" spans="27:45" x14ac:dyDescent="0.25">
      <c r="AA683" s="394"/>
      <c r="AB683" s="395"/>
      <c r="AC683" s="396"/>
      <c r="AD683" s="396"/>
      <c r="AE683" s="396"/>
      <c r="AF683" s="396"/>
      <c r="AG683" s="247"/>
    </row>
    <row r="684" spans="27:45" x14ac:dyDescent="0.25">
      <c r="AA684" s="394"/>
      <c r="AB684" s="395"/>
      <c r="AC684" s="396"/>
      <c r="AD684" s="396"/>
      <c r="AE684" s="396"/>
      <c r="AF684" s="396"/>
      <c r="AG684" s="247"/>
    </row>
    <row r="685" spans="27:45" x14ac:dyDescent="0.25">
      <c r="AA685" s="394"/>
      <c r="AB685" s="395"/>
      <c r="AC685" s="396"/>
      <c r="AD685" s="396"/>
      <c r="AE685" s="396"/>
      <c r="AF685" s="396"/>
      <c r="AG685" s="247"/>
    </row>
    <row r="686" spans="27:45" x14ac:dyDescent="0.25">
      <c r="AA686" s="394"/>
      <c r="AB686" s="395"/>
      <c r="AC686" s="396"/>
      <c r="AD686" s="396"/>
      <c r="AE686" s="396"/>
      <c r="AF686" s="396"/>
      <c r="AG686" s="247"/>
    </row>
    <row r="687" spans="27:45" x14ac:dyDescent="0.25">
      <c r="AA687" s="394"/>
      <c r="AB687" s="395"/>
      <c r="AC687" s="396"/>
      <c r="AD687" s="396"/>
      <c r="AE687" s="396"/>
      <c r="AF687" s="396"/>
      <c r="AG687" s="247"/>
    </row>
    <row r="688" spans="27:45" x14ac:dyDescent="0.25">
      <c r="AA688" s="394"/>
      <c r="AB688" s="395"/>
      <c r="AC688" s="396"/>
      <c r="AD688" s="396"/>
      <c r="AE688" s="396"/>
      <c r="AF688" s="396"/>
      <c r="AG688" s="247"/>
    </row>
    <row r="689" spans="27:33" x14ac:dyDescent="0.25">
      <c r="AA689" s="394"/>
      <c r="AB689" s="395"/>
      <c r="AC689" s="396"/>
      <c r="AD689" s="396"/>
      <c r="AE689" s="396"/>
      <c r="AF689" s="396"/>
      <c r="AG689" s="247"/>
    </row>
    <row r="690" spans="27:33" x14ac:dyDescent="0.25">
      <c r="AA690" s="394"/>
      <c r="AB690" s="395"/>
      <c r="AC690" s="396"/>
      <c r="AD690" s="396"/>
      <c r="AE690" s="396"/>
      <c r="AF690" s="396"/>
      <c r="AG690" s="247"/>
    </row>
    <row r="691" spans="27:33" x14ac:dyDescent="0.25">
      <c r="AA691" s="394"/>
      <c r="AB691" s="395"/>
      <c r="AC691" s="396"/>
      <c r="AD691" s="396"/>
      <c r="AE691" s="396"/>
      <c r="AF691" s="396"/>
      <c r="AG691" s="247"/>
    </row>
    <row r="692" spans="27:33" x14ac:dyDescent="0.25">
      <c r="AA692" s="394"/>
      <c r="AB692" s="395"/>
      <c r="AC692" s="396"/>
      <c r="AD692" s="396"/>
      <c r="AE692" s="396"/>
      <c r="AF692" s="396"/>
      <c r="AG692" s="247"/>
    </row>
    <row r="693" spans="27:33" x14ac:dyDescent="0.25">
      <c r="AA693" s="394"/>
      <c r="AB693" s="395"/>
      <c r="AC693" s="396"/>
      <c r="AD693" s="396"/>
      <c r="AE693" s="396"/>
      <c r="AF693" s="396"/>
      <c r="AG693" s="247"/>
    </row>
    <row r="694" spans="27:33" x14ac:dyDescent="0.25">
      <c r="AA694" s="394"/>
      <c r="AB694" s="395"/>
      <c r="AC694" s="396"/>
      <c r="AD694" s="396"/>
      <c r="AE694" s="396"/>
      <c r="AF694" s="396"/>
      <c r="AG694" s="247"/>
    </row>
    <row r="695" spans="27:33" x14ac:dyDescent="0.25">
      <c r="AA695" s="394"/>
      <c r="AB695" s="395"/>
      <c r="AC695" s="396"/>
      <c r="AD695" s="396"/>
      <c r="AE695" s="396"/>
      <c r="AF695" s="396"/>
      <c r="AG695" s="247"/>
    </row>
    <row r="696" spans="27:33" x14ac:dyDescent="0.25">
      <c r="AA696" s="394"/>
      <c r="AB696" s="395"/>
      <c r="AC696" s="396"/>
      <c r="AD696" s="396"/>
      <c r="AE696" s="396"/>
      <c r="AF696" s="396"/>
      <c r="AG696" s="247"/>
    </row>
    <row r="697" spans="27:33" x14ac:dyDescent="0.25">
      <c r="AA697" s="394"/>
      <c r="AB697" s="395"/>
      <c r="AC697" s="396"/>
      <c r="AD697" s="396"/>
      <c r="AE697" s="396"/>
      <c r="AF697" s="396"/>
      <c r="AG697" s="247"/>
    </row>
    <row r="698" spans="27:33" x14ac:dyDescent="0.25">
      <c r="AA698" s="394"/>
      <c r="AB698" s="395"/>
      <c r="AC698" s="396"/>
      <c r="AD698" s="396"/>
      <c r="AE698" s="396"/>
      <c r="AF698" s="396"/>
      <c r="AG698" s="247"/>
    </row>
    <row r="699" spans="27:33" x14ac:dyDescent="0.25">
      <c r="AA699" s="394"/>
      <c r="AB699" s="395"/>
      <c r="AC699" s="396"/>
      <c r="AD699" s="396"/>
      <c r="AE699" s="396"/>
      <c r="AF699" s="396"/>
      <c r="AG699" s="247"/>
    </row>
    <row r="700" spans="27:33" x14ac:dyDescent="0.25">
      <c r="AA700" s="394"/>
      <c r="AB700" s="395"/>
      <c r="AC700" s="396"/>
      <c r="AD700" s="396"/>
      <c r="AE700" s="396"/>
      <c r="AF700" s="396"/>
      <c r="AG700" s="247"/>
    </row>
    <row r="701" spans="27:33" x14ac:dyDescent="0.25">
      <c r="AA701" s="394"/>
      <c r="AB701" s="395"/>
      <c r="AC701" s="396"/>
      <c r="AD701" s="396"/>
      <c r="AE701" s="396"/>
      <c r="AF701" s="396"/>
      <c r="AG701" s="247"/>
    </row>
    <row r="702" spans="27:33" x14ac:dyDescent="0.25">
      <c r="AA702" s="394"/>
      <c r="AB702" s="395"/>
      <c r="AC702" s="396"/>
      <c r="AD702" s="396"/>
      <c r="AE702" s="396"/>
      <c r="AF702" s="396"/>
      <c r="AG702" s="247"/>
    </row>
    <row r="703" spans="27:33" x14ac:dyDescent="0.25">
      <c r="AA703" s="394"/>
      <c r="AB703" s="395"/>
      <c r="AC703" s="396"/>
      <c r="AD703" s="396"/>
      <c r="AE703" s="396"/>
      <c r="AF703" s="396"/>
      <c r="AG703" s="247"/>
    </row>
    <row r="704" spans="27:33" x14ac:dyDescent="0.25">
      <c r="AA704" s="394"/>
      <c r="AB704" s="395"/>
      <c r="AC704" s="396"/>
      <c r="AD704" s="396"/>
      <c r="AE704" s="396"/>
      <c r="AF704" s="396"/>
      <c r="AG704" s="247"/>
    </row>
    <row r="705" spans="27:33" x14ac:dyDescent="0.25">
      <c r="AA705" s="394"/>
      <c r="AB705" s="395"/>
      <c r="AC705" s="396"/>
      <c r="AD705" s="396"/>
      <c r="AE705" s="396"/>
      <c r="AF705" s="396"/>
      <c r="AG705" s="247"/>
    </row>
    <row r="706" spans="27:33" x14ac:dyDescent="0.25">
      <c r="AA706" s="394"/>
      <c r="AB706" s="395"/>
      <c r="AC706" s="396"/>
      <c r="AD706" s="396"/>
      <c r="AE706" s="396"/>
      <c r="AF706" s="396"/>
      <c r="AG706" s="247"/>
    </row>
    <row r="707" spans="27:33" x14ac:dyDescent="0.25">
      <c r="AA707" s="394"/>
      <c r="AB707" s="395"/>
      <c r="AC707" s="396"/>
      <c r="AD707" s="396"/>
      <c r="AE707" s="396"/>
      <c r="AF707" s="396"/>
      <c r="AG707" s="247"/>
    </row>
    <row r="708" spans="27:33" x14ac:dyDescent="0.25">
      <c r="AA708" s="394"/>
      <c r="AB708" s="395"/>
      <c r="AC708" s="396"/>
      <c r="AD708" s="396"/>
      <c r="AE708" s="396"/>
      <c r="AF708" s="396"/>
      <c r="AG708" s="247"/>
    </row>
    <row r="709" spans="27:33" x14ac:dyDescent="0.25">
      <c r="AA709" s="394"/>
      <c r="AB709" s="395"/>
      <c r="AC709" s="396"/>
      <c r="AD709" s="396"/>
      <c r="AE709" s="396"/>
      <c r="AF709" s="396"/>
      <c r="AG709" s="247"/>
    </row>
    <row r="710" spans="27:33" x14ac:dyDescent="0.25">
      <c r="AA710" s="394"/>
      <c r="AB710" s="395"/>
      <c r="AC710" s="396"/>
      <c r="AD710" s="396"/>
      <c r="AE710" s="396"/>
      <c r="AF710" s="396"/>
      <c r="AG710" s="247"/>
    </row>
    <row r="711" spans="27:33" x14ac:dyDescent="0.25">
      <c r="AA711" s="394"/>
      <c r="AB711" s="395"/>
      <c r="AC711" s="396"/>
      <c r="AD711" s="396"/>
      <c r="AE711" s="396"/>
      <c r="AF711" s="396"/>
      <c r="AG711" s="247"/>
    </row>
    <row r="712" spans="27:33" x14ac:dyDescent="0.25">
      <c r="AA712" s="394"/>
      <c r="AB712" s="395"/>
      <c r="AC712" s="396"/>
      <c r="AD712" s="396"/>
      <c r="AE712" s="396"/>
      <c r="AF712" s="396"/>
      <c r="AG712" s="247"/>
    </row>
    <row r="713" spans="27:33" x14ac:dyDescent="0.25">
      <c r="AA713" s="394"/>
      <c r="AB713" s="395"/>
      <c r="AC713" s="396"/>
      <c r="AD713" s="396"/>
      <c r="AE713" s="396"/>
      <c r="AF713" s="396"/>
      <c r="AG713" s="247"/>
    </row>
    <row r="714" spans="27:33" x14ac:dyDescent="0.25">
      <c r="AA714" s="394"/>
      <c r="AB714" s="395"/>
      <c r="AC714" s="396"/>
      <c r="AD714" s="396"/>
      <c r="AE714" s="396"/>
      <c r="AF714" s="396"/>
      <c r="AG714" s="247"/>
    </row>
    <row r="715" spans="27:33" x14ac:dyDescent="0.25">
      <c r="AA715" s="394"/>
      <c r="AB715" s="395"/>
      <c r="AC715" s="396"/>
      <c r="AD715" s="396"/>
      <c r="AE715" s="396"/>
      <c r="AF715" s="396"/>
      <c r="AG715" s="247"/>
    </row>
    <row r="716" spans="27:33" x14ac:dyDescent="0.25">
      <c r="AA716" s="394"/>
      <c r="AB716" s="395"/>
      <c r="AC716" s="396"/>
      <c r="AD716" s="396"/>
      <c r="AE716" s="396"/>
      <c r="AF716" s="396"/>
      <c r="AG716" s="247"/>
    </row>
    <row r="717" spans="27:33" x14ac:dyDescent="0.25">
      <c r="AA717" s="394"/>
      <c r="AB717" s="395"/>
      <c r="AC717" s="396"/>
      <c r="AD717" s="396"/>
      <c r="AE717" s="396"/>
      <c r="AF717" s="396"/>
      <c r="AG717" s="247"/>
    </row>
    <row r="718" spans="27:33" x14ac:dyDescent="0.25">
      <c r="AA718" s="394"/>
      <c r="AB718" s="395"/>
      <c r="AC718" s="396"/>
      <c r="AD718" s="396"/>
      <c r="AE718" s="396"/>
      <c r="AF718" s="396"/>
      <c r="AG718" s="247"/>
    </row>
    <row r="719" spans="27:33" x14ac:dyDescent="0.25">
      <c r="AA719" s="394"/>
      <c r="AB719" s="395"/>
      <c r="AC719" s="396"/>
      <c r="AD719" s="396"/>
      <c r="AE719" s="396"/>
      <c r="AF719" s="396"/>
      <c r="AG719" s="247"/>
    </row>
    <row r="720" spans="27:33" x14ac:dyDescent="0.25">
      <c r="AA720" s="394"/>
      <c r="AB720" s="395"/>
      <c r="AC720" s="396"/>
      <c r="AD720" s="396"/>
      <c r="AE720" s="396"/>
      <c r="AF720" s="396"/>
      <c r="AG720" s="247"/>
    </row>
    <row r="721" spans="27:33" x14ac:dyDescent="0.25">
      <c r="AA721" s="394"/>
      <c r="AB721" s="395"/>
      <c r="AC721" s="396"/>
      <c r="AD721" s="396"/>
      <c r="AE721" s="396"/>
      <c r="AF721" s="396"/>
      <c r="AG721" s="247"/>
    </row>
    <row r="722" spans="27:33" x14ac:dyDescent="0.25">
      <c r="AA722" s="394"/>
      <c r="AB722" s="395"/>
      <c r="AC722" s="396"/>
      <c r="AD722" s="396"/>
      <c r="AE722" s="396"/>
      <c r="AF722" s="396"/>
      <c r="AG722" s="247"/>
    </row>
    <row r="723" spans="27:33" x14ac:dyDescent="0.25">
      <c r="AA723" s="394"/>
      <c r="AB723" s="395"/>
      <c r="AC723" s="396"/>
      <c r="AD723" s="396"/>
      <c r="AE723" s="396"/>
      <c r="AF723" s="396"/>
      <c r="AG723" s="247"/>
    </row>
    <row r="724" spans="27:33" x14ac:dyDescent="0.25">
      <c r="AA724" s="394"/>
      <c r="AB724" s="395"/>
      <c r="AC724" s="396"/>
      <c r="AD724" s="396"/>
      <c r="AE724" s="396"/>
      <c r="AF724" s="396"/>
      <c r="AG724" s="247"/>
    </row>
    <row r="725" spans="27:33" x14ac:dyDescent="0.25">
      <c r="AA725" s="394"/>
      <c r="AB725" s="395"/>
      <c r="AC725" s="396"/>
      <c r="AD725" s="396"/>
      <c r="AE725" s="396"/>
      <c r="AF725" s="396"/>
      <c r="AG725" s="247"/>
    </row>
    <row r="726" spans="27:33" x14ac:dyDescent="0.25">
      <c r="AA726" s="394"/>
      <c r="AB726" s="395"/>
      <c r="AC726" s="396"/>
      <c r="AD726" s="396"/>
      <c r="AE726" s="396"/>
      <c r="AF726" s="396"/>
      <c r="AG726" s="247"/>
    </row>
    <row r="727" spans="27:33" x14ac:dyDescent="0.25">
      <c r="AA727" s="394"/>
      <c r="AB727" s="395"/>
      <c r="AC727" s="396"/>
      <c r="AD727" s="396"/>
      <c r="AE727" s="396"/>
      <c r="AF727" s="396"/>
      <c r="AG727" s="247"/>
    </row>
    <row r="728" spans="27:33" x14ac:dyDescent="0.25">
      <c r="AA728" s="394"/>
      <c r="AB728" s="395"/>
      <c r="AC728" s="396"/>
      <c r="AD728" s="396"/>
      <c r="AE728" s="396"/>
      <c r="AF728" s="396"/>
      <c r="AG728" s="247"/>
    </row>
    <row r="729" spans="27:33" x14ac:dyDescent="0.25">
      <c r="AA729" s="394"/>
      <c r="AB729" s="395"/>
      <c r="AC729" s="396"/>
      <c r="AD729" s="396"/>
      <c r="AE729" s="396"/>
      <c r="AF729" s="396"/>
      <c r="AG729" s="247"/>
    </row>
    <row r="730" spans="27:33" x14ac:dyDescent="0.25">
      <c r="AA730" s="394"/>
      <c r="AB730" s="395"/>
      <c r="AC730" s="396"/>
      <c r="AD730" s="396"/>
      <c r="AE730" s="396"/>
      <c r="AF730" s="396"/>
      <c r="AG730" s="247"/>
    </row>
    <row r="731" spans="27:33" x14ac:dyDescent="0.25">
      <c r="AA731" s="394"/>
      <c r="AB731" s="395"/>
      <c r="AC731" s="396"/>
      <c r="AD731" s="396"/>
      <c r="AE731" s="396"/>
      <c r="AF731" s="396"/>
      <c r="AG731" s="247"/>
    </row>
    <row r="732" spans="27:33" x14ac:dyDescent="0.25">
      <c r="AA732" s="394"/>
      <c r="AB732" s="395"/>
      <c r="AC732" s="396"/>
      <c r="AD732" s="396"/>
      <c r="AE732" s="396"/>
      <c r="AF732" s="396"/>
      <c r="AG732" s="247"/>
    </row>
    <row r="733" spans="27:33" x14ac:dyDescent="0.25">
      <c r="AA733" s="394"/>
      <c r="AB733" s="395"/>
      <c r="AC733" s="396"/>
      <c r="AD733" s="396"/>
      <c r="AE733" s="396"/>
      <c r="AF733" s="396"/>
      <c r="AG733" s="247"/>
    </row>
    <row r="734" spans="27:33" x14ac:dyDescent="0.25">
      <c r="AA734" s="394"/>
      <c r="AB734" s="395"/>
      <c r="AC734" s="396"/>
      <c r="AD734" s="396"/>
      <c r="AE734" s="396"/>
      <c r="AF734" s="396"/>
      <c r="AG734" s="247"/>
    </row>
    <row r="735" spans="27:33" x14ac:dyDescent="0.25">
      <c r="AA735" s="394"/>
      <c r="AB735" s="395"/>
      <c r="AC735" s="396"/>
      <c r="AD735" s="396"/>
      <c r="AE735" s="396"/>
      <c r="AF735" s="396"/>
      <c r="AG735" s="247"/>
    </row>
    <row r="736" spans="27:33" x14ac:dyDescent="0.25">
      <c r="AA736" s="394"/>
      <c r="AB736" s="395"/>
      <c r="AC736" s="396"/>
      <c r="AD736" s="396"/>
      <c r="AE736" s="396"/>
      <c r="AF736" s="396"/>
      <c r="AG736" s="247"/>
    </row>
    <row r="737" spans="27:33" x14ac:dyDescent="0.25">
      <c r="AA737" s="394"/>
      <c r="AB737" s="395"/>
      <c r="AC737" s="396"/>
      <c r="AD737" s="396"/>
      <c r="AE737" s="396"/>
      <c r="AF737" s="396"/>
      <c r="AG737" s="247"/>
    </row>
    <row r="738" spans="27:33" x14ac:dyDescent="0.25">
      <c r="AA738" s="394"/>
      <c r="AB738" s="395"/>
      <c r="AC738" s="396"/>
      <c r="AD738" s="396"/>
      <c r="AE738" s="396"/>
      <c r="AF738" s="396"/>
      <c r="AG738" s="247"/>
    </row>
    <row r="739" spans="27:33" x14ac:dyDescent="0.25">
      <c r="AA739" s="394"/>
      <c r="AB739" s="395"/>
      <c r="AC739" s="396"/>
      <c r="AD739" s="396"/>
      <c r="AE739" s="396"/>
      <c r="AF739" s="396"/>
      <c r="AG739" s="247"/>
    </row>
    <row r="740" spans="27:33" x14ac:dyDescent="0.25">
      <c r="AA740" s="394"/>
      <c r="AB740" s="395"/>
      <c r="AC740" s="396"/>
      <c r="AD740" s="396"/>
      <c r="AE740" s="396"/>
      <c r="AF740" s="396"/>
      <c r="AG740" s="247"/>
    </row>
    <row r="741" spans="27:33" x14ac:dyDescent="0.25">
      <c r="AA741" s="394"/>
      <c r="AB741" s="395"/>
      <c r="AC741" s="396"/>
      <c r="AD741" s="396"/>
      <c r="AE741" s="396"/>
      <c r="AF741" s="396"/>
      <c r="AG741" s="247"/>
    </row>
    <row r="742" spans="27:33" x14ac:dyDescent="0.25">
      <c r="AA742" s="394"/>
      <c r="AB742" s="395"/>
      <c r="AC742" s="396"/>
      <c r="AD742" s="396"/>
      <c r="AE742" s="396"/>
      <c r="AF742" s="396"/>
      <c r="AG742" s="247"/>
    </row>
    <row r="743" spans="27:33" x14ac:dyDescent="0.25">
      <c r="AA743" s="394"/>
      <c r="AB743" s="395"/>
      <c r="AC743" s="396"/>
      <c r="AD743" s="396"/>
      <c r="AE743" s="396"/>
      <c r="AF743" s="396"/>
      <c r="AG743" s="247"/>
    </row>
    <row r="744" spans="27:33" x14ac:dyDescent="0.25">
      <c r="AA744" s="394"/>
      <c r="AB744" s="395"/>
      <c r="AC744" s="396"/>
      <c r="AD744" s="396"/>
      <c r="AE744" s="396"/>
      <c r="AF744" s="396"/>
      <c r="AG744" s="247"/>
    </row>
    <row r="745" spans="27:33" x14ac:dyDescent="0.25">
      <c r="AA745" s="394"/>
      <c r="AB745" s="395"/>
      <c r="AC745" s="396"/>
      <c r="AD745" s="396"/>
      <c r="AE745" s="396"/>
      <c r="AF745" s="396"/>
      <c r="AG745" s="247"/>
    </row>
    <row r="746" spans="27:33" x14ac:dyDescent="0.25">
      <c r="AA746" s="394"/>
      <c r="AB746" s="395"/>
      <c r="AC746" s="396"/>
      <c r="AD746" s="396"/>
      <c r="AE746" s="396"/>
      <c r="AF746" s="396"/>
      <c r="AG746" s="247"/>
    </row>
    <row r="747" spans="27:33" x14ac:dyDescent="0.25">
      <c r="AA747" s="394"/>
      <c r="AB747" s="395"/>
      <c r="AC747" s="396"/>
      <c r="AD747" s="396"/>
      <c r="AE747" s="396"/>
      <c r="AF747" s="396"/>
      <c r="AG747" s="247"/>
    </row>
    <row r="748" spans="27:33" x14ac:dyDescent="0.25">
      <c r="AA748" s="394"/>
      <c r="AB748" s="395"/>
      <c r="AC748" s="396"/>
      <c r="AD748" s="396"/>
      <c r="AE748" s="396"/>
      <c r="AF748" s="396"/>
      <c r="AG748" s="247"/>
    </row>
    <row r="749" spans="27:33" x14ac:dyDescent="0.25">
      <c r="AA749" s="394"/>
      <c r="AB749" s="395"/>
      <c r="AC749" s="396"/>
      <c r="AD749" s="396"/>
      <c r="AE749" s="396"/>
      <c r="AF749" s="396"/>
      <c r="AG749" s="247"/>
    </row>
    <row r="750" spans="27:33" x14ac:dyDescent="0.25">
      <c r="AA750" s="394"/>
      <c r="AB750" s="395"/>
      <c r="AC750" s="396"/>
      <c r="AD750" s="396"/>
      <c r="AE750" s="396"/>
      <c r="AF750" s="396"/>
      <c r="AG750" s="247"/>
    </row>
    <row r="751" spans="27:33" x14ac:dyDescent="0.25">
      <c r="AA751" s="394"/>
      <c r="AB751" s="395"/>
      <c r="AC751" s="396"/>
      <c r="AD751" s="396"/>
      <c r="AE751" s="396"/>
      <c r="AF751" s="396"/>
      <c r="AG751" s="247"/>
    </row>
    <row r="752" spans="27:33" x14ac:dyDescent="0.25">
      <c r="AA752" s="394"/>
      <c r="AB752" s="395"/>
      <c r="AC752" s="396"/>
      <c r="AD752" s="396"/>
      <c r="AE752" s="396"/>
      <c r="AF752" s="396"/>
      <c r="AG752" s="247"/>
    </row>
    <row r="753" spans="27:33" x14ac:dyDescent="0.25">
      <c r="AA753" s="394"/>
      <c r="AB753" s="395"/>
      <c r="AC753" s="396"/>
      <c r="AD753" s="396"/>
      <c r="AE753" s="396"/>
      <c r="AF753" s="396"/>
      <c r="AG753" s="247"/>
    </row>
    <row r="754" spans="27:33" x14ac:dyDescent="0.25">
      <c r="AA754" s="394"/>
      <c r="AB754" s="395"/>
      <c r="AC754" s="396"/>
      <c r="AD754" s="396"/>
      <c r="AE754" s="396"/>
      <c r="AF754" s="396"/>
      <c r="AG754" s="247"/>
    </row>
    <row r="755" spans="27:33" x14ac:dyDescent="0.25">
      <c r="AA755" s="394"/>
      <c r="AB755" s="395"/>
      <c r="AC755" s="396"/>
      <c r="AD755" s="396"/>
      <c r="AE755" s="396"/>
      <c r="AF755" s="396"/>
      <c r="AG755" s="247"/>
    </row>
    <row r="756" spans="27:33" x14ac:dyDescent="0.25">
      <c r="AA756" s="394"/>
      <c r="AB756" s="395"/>
      <c r="AC756" s="396"/>
      <c r="AD756" s="396"/>
      <c r="AE756" s="396"/>
      <c r="AF756" s="396"/>
      <c r="AG756" s="247"/>
    </row>
    <row r="757" spans="27:33" x14ac:dyDescent="0.25">
      <c r="AA757" s="394"/>
      <c r="AB757" s="395"/>
      <c r="AC757" s="396"/>
      <c r="AD757" s="396"/>
      <c r="AE757" s="396"/>
      <c r="AF757" s="396"/>
      <c r="AG757" s="247"/>
    </row>
    <row r="758" spans="27:33" x14ac:dyDescent="0.25">
      <c r="AA758" s="394"/>
      <c r="AB758" s="395"/>
      <c r="AC758" s="396"/>
      <c r="AD758" s="396"/>
      <c r="AE758" s="396"/>
      <c r="AF758" s="396"/>
      <c r="AG758" s="247"/>
    </row>
    <row r="759" spans="27:33" x14ac:dyDescent="0.25">
      <c r="AA759" s="394"/>
      <c r="AB759" s="395"/>
      <c r="AC759" s="396"/>
      <c r="AD759" s="396"/>
      <c r="AE759" s="396"/>
      <c r="AF759" s="396"/>
      <c r="AG759" s="247"/>
    </row>
    <row r="760" spans="27:33" x14ac:dyDescent="0.25">
      <c r="AA760" s="394"/>
      <c r="AB760" s="395"/>
      <c r="AC760" s="396"/>
      <c r="AD760" s="396"/>
      <c r="AE760" s="396"/>
      <c r="AF760" s="396"/>
      <c r="AG760" s="247"/>
    </row>
    <row r="761" spans="27:33" x14ac:dyDescent="0.25">
      <c r="AA761" s="394"/>
      <c r="AB761" s="395"/>
      <c r="AC761" s="396"/>
      <c r="AD761" s="396"/>
      <c r="AE761" s="396"/>
      <c r="AF761" s="396"/>
      <c r="AG761" s="247"/>
    </row>
    <row r="762" spans="27:33" x14ac:dyDescent="0.25">
      <c r="AA762" s="394"/>
      <c r="AB762" s="395"/>
      <c r="AC762" s="396"/>
      <c r="AD762" s="396"/>
      <c r="AE762" s="396"/>
      <c r="AF762" s="396"/>
      <c r="AG762" s="247"/>
    </row>
    <row r="763" spans="27:33" x14ac:dyDescent="0.25">
      <c r="AA763" s="394"/>
      <c r="AB763" s="395"/>
      <c r="AC763" s="396"/>
      <c r="AD763" s="396"/>
      <c r="AE763" s="396"/>
      <c r="AF763" s="396"/>
      <c r="AG763" s="247"/>
    </row>
    <row r="764" spans="27:33" x14ac:dyDescent="0.25">
      <c r="AA764" s="394"/>
      <c r="AB764" s="395"/>
      <c r="AC764" s="396"/>
      <c r="AD764" s="396"/>
      <c r="AE764" s="396"/>
      <c r="AF764" s="396"/>
      <c r="AG764" s="247"/>
    </row>
    <row r="765" spans="27:33" x14ac:dyDescent="0.25">
      <c r="AA765" s="394"/>
      <c r="AB765" s="395"/>
      <c r="AC765" s="396"/>
      <c r="AD765" s="396"/>
      <c r="AE765" s="396"/>
      <c r="AF765" s="396"/>
      <c r="AG765" s="247"/>
    </row>
    <row r="766" spans="27:33" x14ac:dyDescent="0.25">
      <c r="AA766" s="394"/>
      <c r="AB766" s="395"/>
      <c r="AC766" s="396"/>
      <c r="AD766" s="396"/>
      <c r="AE766" s="396"/>
      <c r="AF766" s="396"/>
      <c r="AG766" s="247"/>
    </row>
    <row r="767" spans="27:33" x14ac:dyDescent="0.25">
      <c r="AA767" s="394"/>
      <c r="AB767" s="395"/>
      <c r="AC767" s="396"/>
      <c r="AD767" s="396"/>
      <c r="AE767" s="396"/>
      <c r="AF767" s="396"/>
      <c r="AG767" s="247"/>
    </row>
    <row r="790" spans="3:12" x14ac:dyDescent="0.25">
      <c r="C790" s="63" t="s">
        <v>13</v>
      </c>
      <c r="D790" s="60" t="e">
        <f>L3</f>
        <v>#REF!</v>
      </c>
      <c r="E790" s="20" t="s">
        <v>14</v>
      </c>
      <c r="F790" s="59">
        <v>1</v>
      </c>
      <c r="G790" s="60"/>
      <c r="J790" s="243"/>
      <c r="K790" s="243"/>
      <c r="L790" s="223"/>
    </row>
    <row r="791" spans="3:12" x14ac:dyDescent="0.25">
      <c r="C791" s="11"/>
      <c r="D791" s="64" t="str">
        <f>L1</f>
        <v>LCR_GO01</v>
      </c>
      <c r="E791" s="26"/>
      <c r="F791" s="61" t="s">
        <v>15</v>
      </c>
      <c r="G791" s="62" t="str">
        <f>F4</f>
        <v>TOT</v>
      </c>
      <c r="L791" s="223"/>
    </row>
    <row r="792" spans="3:12" x14ac:dyDescent="0.25">
      <c r="C792" s="11"/>
      <c r="D792" s="65" t="e">
        <f>L4</f>
        <v>#REF!</v>
      </c>
    </row>
    <row r="793" spans="3:12" x14ac:dyDescent="0.25">
      <c r="C793" s="11"/>
      <c r="D793" s="64" t="s">
        <v>404</v>
      </c>
    </row>
    <row r="794" spans="3:12" x14ac:dyDescent="0.25">
      <c r="C794" s="11"/>
      <c r="D794" s="64" t="str">
        <f>F10</f>
        <v>Col. 01</v>
      </c>
    </row>
    <row r="795" spans="3:12" ht="13" x14ac:dyDescent="0.25">
      <c r="C795" s="11"/>
      <c r="D795" s="66">
        <f>COUNTIF(F11:S565,"ERROR")</f>
        <v>0</v>
      </c>
    </row>
    <row r="796" spans="3:12" x14ac:dyDescent="0.25">
      <c r="C796" s="18"/>
      <c r="D796" s="67"/>
    </row>
  </sheetData>
  <mergeCells count="151">
    <mergeCell ref="AM8:AM9"/>
    <mergeCell ref="AO8:AO9"/>
    <mergeCell ref="AD78:AF78"/>
    <mergeCell ref="AD81:AD87"/>
    <mergeCell ref="AF81:AF87"/>
    <mergeCell ref="AD89:AD95"/>
    <mergeCell ref="AF89:AF95"/>
    <mergeCell ref="AJ95:AK95"/>
    <mergeCell ref="Z302:Z303"/>
    <mergeCell ref="AB302:AB303"/>
    <mergeCell ref="AD302:AD303"/>
    <mergeCell ref="AF302:AF303"/>
    <mergeCell ref="G586:J586"/>
    <mergeCell ref="L568:L569"/>
    <mergeCell ref="G571:J571"/>
    <mergeCell ref="G572:J572"/>
    <mergeCell ref="G573:J573"/>
    <mergeCell ref="G574:J574"/>
    <mergeCell ref="G575:J575"/>
    <mergeCell ref="G576:J576"/>
    <mergeCell ref="G577:J577"/>
    <mergeCell ref="G578:J578"/>
    <mergeCell ref="R251:R252"/>
    <mergeCell ref="S251:S252"/>
    <mergeCell ref="R355:R356"/>
    <mergeCell ref="S355:S356"/>
    <mergeCell ref="G579:J579"/>
    <mergeCell ref="G580:J580"/>
    <mergeCell ref="G581:J581"/>
    <mergeCell ref="G584:J584"/>
    <mergeCell ref="G585:J585"/>
    <mergeCell ref="F57:H57"/>
    <mergeCell ref="D64:D65"/>
    <mergeCell ref="F355:F356"/>
    <mergeCell ref="G355:G356"/>
    <mergeCell ref="F64:H64"/>
    <mergeCell ref="D77:D78"/>
    <mergeCell ref="G132:G133"/>
    <mergeCell ref="T225:T226"/>
    <mergeCell ref="P447:P448"/>
    <mergeCell ref="Q447:Q448"/>
    <mergeCell ref="P400:P401"/>
    <mergeCell ref="P355:P356"/>
    <mergeCell ref="Q355:Q356"/>
    <mergeCell ref="P319:P320"/>
    <mergeCell ref="P302:P303"/>
    <mergeCell ref="P251:P252"/>
    <mergeCell ref="P225:P226"/>
    <mergeCell ref="Q225:Q226"/>
    <mergeCell ref="P132:P133"/>
    <mergeCell ref="P107:P108"/>
    <mergeCell ref="R447:R448"/>
    <mergeCell ref="S447:S448"/>
    <mergeCell ref="R225:R226"/>
    <mergeCell ref="S225:S226"/>
    <mergeCell ref="B8:C8"/>
    <mergeCell ref="B52:C52"/>
    <mergeCell ref="B30:C30"/>
    <mergeCell ref="B68:C68"/>
    <mergeCell ref="B75:C75"/>
    <mergeCell ref="F132:F133"/>
    <mergeCell ref="B105:C105"/>
    <mergeCell ref="D8:D9"/>
    <mergeCell ref="D30:D31"/>
    <mergeCell ref="D68:D69"/>
    <mergeCell ref="D52:D53"/>
    <mergeCell ref="C98:C99"/>
    <mergeCell ref="F77:G77"/>
    <mergeCell ref="F52:F53"/>
    <mergeCell ref="D98:D100"/>
    <mergeCell ref="C77:C78"/>
    <mergeCell ref="B64:C65"/>
    <mergeCell ref="B57:C58"/>
    <mergeCell ref="G8:G9"/>
    <mergeCell ref="G52:G53"/>
    <mergeCell ref="G68:G69"/>
    <mergeCell ref="F98:F100"/>
    <mergeCell ref="F107:F108"/>
    <mergeCell ref="D57:D58"/>
    <mergeCell ref="F8:F9"/>
    <mergeCell ref="F30:F31"/>
    <mergeCell ref="F68:F69"/>
    <mergeCell ref="B107:C107"/>
    <mergeCell ref="B132:C132"/>
    <mergeCell ref="B251:C251"/>
    <mergeCell ref="B355:C355"/>
    <mergeCell ref="H225:H226"/>
    <mergeCell ref="H355:H356"/>
    <mergeCell ref="D107:D108"/>
    <mergeCell ref="D132:D133"/>
    <mergeCell ref="D251:D252"/>
    <mergeCell ref="F251:F252"/>
    <mergeCell ref="G107:G108"/>
    <mergeCell ref="B225:C225"/>
    <mergeCell ref="D302:D303"/>
    <mergeCell ref="D225:D226"/>
    <mergeCell ref="H77:H78"/>
    <mergeCell ref="F225:F226"/>
    <mergeCell ref="G225:G226"/>
    <mergeCell ref="G98:G100"/>
    <mergeCell ref="G251:G252"/>
    <mergeCell ref="G302:G303"/>
    <mergeCell ref="G319:G320"/>
    <mergeCell ref="T58:T59"/>
    <mergeCell ref="B400:C400"/>
    <mergeCell ref="B431:C431"/>
    <mergeCell ref="G553:G554"/>
    <mergeCell ref="C302:C303"/>
    <mergeCell ref="C319:C320"/>
    <mergeCell ref="D319:D320"/>
    <mergeCell ref="F319:F320"/>
    <mergeCell ref="D553:D554"/>
    <mergeCell ref="F553:F554"/>
    <mergeCell ref="D447:D448"/>
    <mergeCell ref="F447:F448"/>
    <mergeCell ref="G447:G448"/>
    <mergeCell ref="D431:D432"/>
    <mergeCell ref="G431:G432"/>
    <mergeCell ref="D355:D356"/>
    <mergeCell ref="F431:F432"/>
    <mergeCell ref="G400:G401"/>
    <mergeCell ref="D400:D401"/>
    <mergeCell ref="F400:F401"/>
    <mergeCell ref="H447:H448"/>
    <mergeCell ref="F302:F303"/>
    <mergeCell ref="B353:C353"/>
    <mergeCell ref="Q251:Q252"/>
    <mergeCell ref="Q107:Q108"/>
    <mergeCell ref="R107:R108"/>
    <mergeCell ref="S107:S108"/>
    <mergeCell ref="Q132:Q133"/>
    <mergeCell ref="R132:R133"/>
    <mergeCell ref="S132:S133"/>
    <mergeCell ref="L8:L9"/>
    <mergeCell ref="R8:R9"/>
    <mergeCell ref="S8:S9"/>
    <mergeCell ref="Q8:Q9"/>
    <mergeCell ref="Q58:Q59"/>
    <mergeCell ref="R58:R59"/>
    <mergeCell ref="S58:S59"/>
    <mergeCell ref="P58:P59"/>
    <mergeCell ref="P8:P9"/>
    <mergeCell ref="X1:AK1"/>
    <mergeCell ref="X2:AK2"/>
    <mergeCell ref="X6:AK6"/>
    <mergeCell ref="Z8:Z9"/>
    <mergeCell ref="AB8:AB9"/>
    <mergeCell ref="Z447:Z448"/>
    <mergeCell ref="AB447:AB448"/>
    <mergeCell ref="AD447:AD448"/>
    <mergeCell ref="AF447:AF448"/>
  </mergeCells>
  <conditionalFormatting sqref="F64">
    <cfRule type="cellIs" dxfId="7" priority="15" stopIfTrue="1" operator="equal">
      <formula>"Fehler"</formula>
    </cfRule>
    <cfRule type="cellIs" dxfId="6" priority="16" stopIfTrue="1" operator="equal">
      <formula>"OK"</formula>
    </cfRule>
  </conditionalFormatting>
  <conditionalFormatting sqref="F57:F58">
    <cfRule type="cellIs" dxfId="5" priority="13" stopIfTrue="1" operator="equal">
      <formula>"Fehler"</formula>
    </cfRule>
    <cfRule type="cellIs" dxfId="4" priority="14" stopIfTrue="1" operator="equal">
      <formula>"OK"</formula>
    </cfRule>
  </conditionalFormatting>
  <conditionalFormatting sqref="F65">
    <cfRule type="cellIs" dxfId="3" priority="11" stopIfTrue="1" operator="equal">
      <formula>"Fehler"</formula>
    </cfRule>
    <cfRule type="cellIs" dxfId="2" priority="12" stopIfTrue="1" operator="equal">
      <formula>"OK"</formula>
    </cfRule>
  </conditionalFormatting>
  <conditionalFormatting sqref="F78">
    <cfRule type="cellIs" dxfId="1" priority="9" stopIfTrue="1" operator="equal">
      <formula>"Fehler"</formula>
    </cfRule>
    <cfRule type="cellIs" dxfId="0" priority="10" stopIfTrue="1" operator="equal">
      <formula>"OK"</formula>
    </cfRule>
  </conditionalFormatting>
  <dataValidations disablePrompts="1" count="2">
    <dataValidation type="list" allowBlank="1" showInputMessage="1" showErrorMessage="1" sqref="F4" xr:uid="{00000000-0002-0000-0000-000000000000}">
      <formula1>ISOCODE</formula1>
    </dataValidation>
    <dataValidation type="list" allowBlank="1" showInputMessage="1" showErrorMessage="1" sqref="F102" xr:uid="{00000000-0002-0000-0000-000001000000}">
      <formula1>"1,0"</formula1>
    </dataValidation>
  </dataValidations>
  <pageMargins left="0.39370078740157483" right="0.39370078740157483" top="0.59055118110236227" bottom="0.59055118110236227" header="0.31496062992125984" footer="0.31496062992125984"/>
  <pageSetup paperSize="9" scale="53" fitToHeight="0" orientation="landscape" r:id="rId1"/>
  <headerFooter>
    <oddFooter>&amp;L&amp;"Arial,Fett"SNB Confidential&amp;C&amp;D&amp;RPage &amp;P</oddFooter>
  </headerFooter>
  <rowBreaks count="10" manualBreakCount="10">
    <brk id="51" min="1" max="12" man="1"/>
    <brk id="74" min="1" max="12" man="1"/>
    <brk id="103" min="1" max="12" man="1"/>
    <brk id="149" min="1" max="12" man="1"/>
    <brk id="199" min="1" max="12" man="1"/>
    <brk id="224" min="1" max="12" man="1"/>
    <brk id="269" min="1" max="12" man="1"/>
    <brk id="352" min="1" max="12" man="1"/>
    <brk id="430" min="1" max="12" man="1"/>
    <brk id="524" min="1" max="12" man="1"/>
  </rowBreaks>
  <colBreaks count="1" manualBreakCount="1">
    <brk id="14" min="5" max="564"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Banken</TermName>
          <TermId xmlns="http://schemas.microsoft.com/office/infopath/2007/PartnerControls">9d81a6ed-60fd-4d4d-af2c-beedd0a8a8c5</TermId>
        </TermInfo>
        <TermInfo xmlns="http://schemas.microsoft.com/office/infopath/2007/PartnerControls">
          <TermName xmlns="http://schemas.microsoft.com/office/infopath/2007/PartnerControls">Effektenhändler</TermName>
          <TermId xmlns="http://schemas.microsoft.com/office/infopath/2007/PartnerControls">d72f3a41-18dd-47cd-a21f-cf50f34fa516</TermId>
        </TermInfo>
        <TermInfo xmlns="http://schemas.microsoft.com/office/infopath/2007/PartnerControls">
          <TermName xmlns="http://schemas.microsoft.com/office/infopath/2007/PartnerControls">Risikomanagement</TermName>
          <TermId xmlns="http://schemas.microsoft.com/office/infopath/2007/PartnerControls">728dc297-f385-4ff6-a28a-49d4c803f3e0</TermId>
        </TermInfo>
      </Terms>
    </Topic_Note>
    <DocumentDate xmlns="4965F51D-5F73-494A-B352-FD33F8721668">2017-10-24T22:00:00+00:00</DocumentDate>
    <ToBeArchived xmlns="4965f51d-5f73-494a-b352-fd33f8721668">Nein</ToBeArchived>
    <OU_Note xmlns="http://schemas.microsoft.com/sharepoint/v3/fields">
      <Terms xmlns="http://schemas.microsoft.com/office/infopath/2007/PartnerControls">
        <TermInfo xmlns="http://schemas.microsoft.com/office/infopath/2007/PartnerControls">
          <TermName xmlns="http://schemas.microsoft.com/office/infopath/2007/PartnerControls">GB-B</TermName>
          <TermId xmlns="http://schemas.microsoft.com/office/infopath/2007/PartnerControls">e94a01d0-8159-4312-8c27-537da63eee99</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4-01.9 Verschiedenes</TermName>
          <TermId xmlns="http://schemas.microsoft.com/office/infopath/2007/PartnerControls">e6fcb4e3-30b0-4407-a767-d767f5fd947e</TermId>
        </TermInfo>
      </Terms>
    </OSP_Note>
    <RetentionPeriod xmlns="4965F51D-5F73-494A-B352-FD33F8721668">15</RetentionPeriod>
    <_dlc_DocId xmlns="77d123c5-2a26-4e0c-9f39-21bac24c3f84">4002-T-2-137397</_dlc_DocId>
    <_dlc_DocIdUrl xmlns="77d123c5-2a26-4e0c-9f39-21bac24c3f84">
      <Url>https://dok.finma.ch/sites/4002-T/_layouts/15/DocIdRedir.aspx?ID=4002-T-2-137397</Url>
      <Description>4002-T-2-137397</Description>
    </_dlc_DocIdUrl>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DAADB4F33EE5474CB412B063D7F20AFF" ma:contentTypeVersion="10" ma:contentTypeDescription="Ein neues Dokument erstellen." ma:contentTypeScope="" ma:versionID="da46e99f3d1f0ea5056361785afde8d0">
  <xsd:schema xmlns:xsd="http://www.w3.org/2001/XMLSchema" xmlns:xs="http://www.w3.org/2001/XMLSchema" xmlns:p="http://schemas.microsoft.com/office/2006/metadata/properties" xmlns:ns2="77d123c5-2a26-4e0c-9f39-21bac24c3f84" xmlns:ns3="http://schemas.microsoft.com/sharepoint/v3/fields" xmlns:ns4="4965F51D-5F73-494A-B352-FD33F8721668" xmlns:ns5="4965f51d-5f73-494a-b352-fd33f8721668" targetNamespace="http://schemas.microsoft.com/office/2006/metadata/properties" ma:root="true" ma:fieldsID="8b66964838e006c9bd1a7d4e320ae80b" ns2:_="" ns3:_="" ns4:_="" ns5:_="">
    <xsd:import namespace="77d123c5-2a26-4e0c-9f39-21bac24c3f84"/>
    <xsd:import namespace="http://schemas.microsoft.com/sharepoint/v3/fields"/>
    <xsd:import namespace="4965F51D-5F73-494A-B352-FD33F8721668"/>
    <xsd:import namespace="4965f51d-5f73-494a-b352-fd33f8721668"/>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d123c5-2a26-4e0c-9f39-21bac24c3f84"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ma:taxonomy="true" ma:internalName="OU_Note" ma:taxonomyFieldName="OU" ma:displayName="Organisationseinheit" ma:readOnly="false" ma:default="2;#GB-B|e94a01d0-8159-4312-8c27-537da63eee99"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65F51D-5F73-494A-B352-FD33F8721668"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1"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965f51d-5f73-494a-b352-fd33f8721668" elementFormDefault="qualified">
    <xsd:import namespace="http://schemas.microsoft.com/office/2006/documentManagement/types"/>
    <xsd:import namespace="http://schemas.microsoft.com/office/infopath/2007/PartnerControls"/>
    <xsd:element name="ToBeArchived" ma:index="20"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247F5-C39F-4599-BD8D-9265BAADABE2}">
  <ds:schemaRefs>
    <ds:schemaRef ds:uri="http://schemas.microsoft.com/sharepoint/events"/>
  </ds:schemaRefs>
</ds:datastoreItem>
</file>

<file path=customXml/itemProps2.xml><?xml version="1.0" encoding="utf-8"?>
<ds:datastoreItem xmlns:ds="http://schemas.openxmlformats.org/officeDocument/2006/customXml" ds:itemID="{C923F7E2-DA99-4798-9891-DE15BBEA7BA1}">
  <ds:schemaRefs>
    <ds:schemaRef ds:uri="http://schemas.microsoft.com/sharepoint/v3/contenttype/forms"/>
  </ds:schemaRefs>
</ds:datastoreItem>
</file>

<file path=customXml/itemProps3.xml><?xml version="1.0" encoding="utf-8"?>
<ds:datastoreItem xmlns:ds="http://schemas.openxmlformats.org/officeDocument/2006/customXml" ds:itemID="{7C605BA5-9BA0-4FF2-AF45-ACF8133EAF4E}">
  <ds:schemaRefs>
    <ds:schemaRef ds:uri="http://schemas.openxmlformats.org/package/2006/metadata/core-properties"/>
    <ds:schemaRef ds:uri="4965F51D-5F73-494A-B352-FD33F8721668"/>
    <ds:schemaRef ds:uri="http://schemas.microsoft.com/office/2006/documentManagement/types"/>
    <ds:schemaRef ds:uri="http://schemas.microsoft.com/office/infopath/2007/PartnerControls"/>
    <ds:schemaRef ds:uri="http://purl.org/dc/elements/1.1/"/>
    <ds:schemaRef ds:uri="http://schemas.microsoft.com/office/2006/metadata/properties"/>
    <ds:schemaRef ds:uri="77d123c5-2a26-4e0c-9f39-21bac24c3f84"/>
    <ds:schemaRef ds:uri="4965f51d-5f73-494a-b352-fd33f8721668"/>
    <ds:schemaRef ds:uri="http://purl.org/dc/term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120950DE-865D-42B0-9BAC-B10FBF3706C2}">
  <ds:schemaRefs>
    <ds:schemaRef ds:uri="http://schemas.microsoft.com/office/2006/metadata/longProperties"/>
  </ds:schemaRefs>
</ds:datastoreItem>
</file>

<file path=customXml/itemProps5.xml><?xml version="1.0" encoding="utf-8"?>
<ds:datastoreItem xmlns:ds="http://schemas.openxmlformats.org/officeDocument/2006/customXml" ds:itemID="{112CA4E4-B3DE-44F2-9B02-52D24E965B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d123c5-2a26-4e0c-9f39-21bac24c3f84"/>
    <ds:schemaRef ds:uri="http://schemas.microsoft.com/sharepoint/v3/fields"/>
    <ds:schemaRef ds:uri="4965F51D-5F73-494A-B352-FD33F8721668"/>
    <ds:schemaRef ds:uri="4965f51d-5f73-494a-b352-fd33f8721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LCR_GO01_A.MELD</vt:lpstr>
      <vt:lpstr>LCR_GO01_A.MELD!Print_Area</vt:lpstr>
      <vt:lpstr>LCR_GO01_A.MELD!Print_Titles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Liquidity Coverage Ratio with Facilitation</dc:title>
  <dc:subject/>
  <dc:creator/>
  <keywords/>
  <lastModifiedBy/>
  <lastPrinted>2017-07-20T07:52:55.0000000Z</lastPrinted>
  <dcterms:created xsi:type="dcterms:W3CDTF">2011-09-21T14:31:14.0000000Z</dcterms:created>
  <dcterms:modified xsi:type="dcterms:W3CDTF">2023-09-13T09:36:48.0000000Z</dcterms:modified>
  <category/>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0x0101003951D1F36BC944E987AD610ADE6A10C300DAADB4F33EE5474CB412B063D7F20AFF</vt:lpwstr>
  </op:property>
  <op:property fmtid="{D5CDD505-2E9C-101B-9397-08002B2CF9AE}" pid="4" name="Order">
    <vt:lpwstr>16700.0000000000</vt:lpwstr>
  </op:property>
  <op:property fmtid="{D5CDD505-2E9C-101B-9397-08002B2CF9AE}" pid="5" name="ContentType">
    <vt:lpwstr>Finma Document</vt:lpwstr>
  </op:property>
  <op:property fmtid="{D5CDD505-2E9C-101B-9397-08002B2CF9AE}" pid="6" name="MP_UserTags">
    <vt:lpwstr/>
  </op:property>
  <op:property fmtid="{D5CDD505-2E9C-101B-9397-08002B2CF9AE}" pid="7" name="MP_InheritedTags">
    <vt:lpwstr/>
  </op:property>
  <op:property fmtid="{D5CDD505-2E9C-101B-9397-08002B2CF9AE}" pid="8" name="_NewReviewCycle">
    <vt:lpwstr/>
  </op:property>
  <op:property fmtid="{D5CDD505-2E9C-101B-9397-08002B2CF9AE}" pid="9" name="Beschreibung">
    <vt:lpwstr>Release</vt:lpwstr>
  </op:property>
  <op:property fmtid="{D5CDD505-2E9C-101B-9397-08002B2CF9AE}" pid="10" name="ZIP Anzeige">
    <vt:lpwstr>0</vt:lpwstr>
  </op:property>
  <op:property fmtid="{D5CDD505-2E9C-101B-9397-08002B2CF9AE}" pid="11" name="zuArchivieren">
    <vt:lpwstr>no</vt:lpwstr>
  </op:property>
  <op:property fmtid="{D5CDD505-2E9C-101B-9397-08002B2CF9AE}" pid="12" name="Gültigkeitsdatum">
    <vt:lpwstr>2015-05-31T00:00:00Z</vt:lpwstr>
  </op:property>
  <op:property fmtid="{D5CDD505-2E9C-101B-9397-08002B2CF9AE}" pid="13" name="In Arbeit">
    <vt:lpwstr>in Arbeit</vt:lpwstr>
  </op:property>
  <op:property fmtid="{D5CDD505-2E9C-101B-9397-08002B2CF9AE}" pid="14" name="Titel">
    <vt:lpwstr>Liquidity Coverage Ratio: Group / Single Entities (without group structure)</vt:lpwstr>
  </op:property>
  <op:property fmtid="{D5CDD505-2E9C-101B-9397-08002B2CF9AE}" pid="15" name="Beschreibung0">
    <vt:lpwstr>&lt;div&gt;&lt;/div&gt;</vt:lpwstr>
  </op:property>
  <op:property fmtid="{D5CDD505-2E9C-101B-9397-08002B2CF9AE}" pid="16" name="Version0">
    <vt:lpwstr/>
  </op:property>
  <op:property fmtid="{D5CDD505-2E9C-101B-9397-08002B2CF9AE}" pid="17" name="Beschreibung1">
    <vt:lpwstr>forms</vt:lpwstr>
  </op:property>
  <op:property fmtid="{D5CDD505-2E9C-101B-9397-08002B2CF9AE}" pid="18" name="PublikationBis">
    <vt:lpwstr/>
  </op:property>
  <op:property fmtid="{D5CDD505-2E9C-101B-9397-08002B2CF9AE}" pid="19" name="PublikationVon">
    <vt:lpwstr/>
  </op:property>
  <op:property fmtid="{D5CDD505-2E9C-101B-9397-08002B2CF9AE}" pid="20" name="GültigkeitsdatumBis">
    <vt:lpwstr/>
  </op:property>
  <op:property fmtid="{D5CDD505-2E9C-101B-9397-08002B2CF9AE}" pid="21" name="Topic">
    <vt:lpwstr>12;#Banken|9d81a6ed-60fd-4d4d-af2c-beedd0a8a8c5;#13;#Effektenhändler|d72f3a41-18dd-47cd-a21f-cf50f34fa516;#15;#Risikomanagement|728dc297-f385-4ff6-a28a-49d4c803f3e0</vt:lpwstr>
  </op:property>
  <op:property fmtid="{D5CDD505-2E9C-101B-9397-08002B2CF9AE}" pid="22" name="OSP">
    <vt:lpwstr>24;#4-01.9 Verschiedenes|e6fcb4e3-30b0-4407-a767-d767f5fd947e</vt:lpwstr>
  </op:property>
  <op:property fmtid="{D5CDD505-2E9C-101B-9397-08002B2CF9AE}" pid="23" name="OU">
    <vt:lpwstr>2;#GB-B|e94a01d0-8159-4312-8c27-537da63eee99</vt:lpwstr>
  </op:property>
  <op:property fmtid="{D5CDD505-2E9C-101B-9397-08002B2CF9AE}" pid="24" name="_dlc_DocIdItemGuid">
    <vt:lpwstr>9a790542-38cb-447c-a0c6-edd040402908</vt:lpwstr>
  </op:property>
</op:Properties>
</file>